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5" yWindow="-15" windowWidth="5880" windowHeight="3735" tabRatio="986" activeTab="4"/>
  </bookViews>
  <sheets>
    <sheet name="DIARIO" sheetId="6" r:id="rId1"/>
    <sheet name="RETRIBUCIONES" sheetId="7" r:id="rId2"/>
    <sheet name="TRANSFERENCIA" sheetId="10" r:id="rId3"/>
    <sheet name="PRINCIPAL" sheetId="14" r:id="rId4"/>
    <sheet name="LIQUIDACION" sheetId="1" r:id="rId5"/>
    <sheet name="ACTUACIONES" sheetId="8" r:id="rId6"/>
    <sheet name="boises" sheetId="12" r:id="rId7"/>
  </sheets>
  <definedNames>
    <definedName name="_xlnm.Print_Area" localSheetId="6">boises!$A$1:$F$45</definedName>
    <definedName name="_xlnm.Print_Area" localSheetId="3">PRINCIPAL!$A$1:$X$58</definedName>
  </definedNames>
  <calcPr calcId="145621"/>
</workbook>
</file>

<file path=xl/calcChain.xml><?xml version="1.0" encoding="utf-8"?>
<calcChain xmlns="http://schemas.openxmlformats.org/spreadsheetml/2006/main">
  <c r="A1" i="14" l="1"/>
  <c r="B14" i="6"/>
  <c r="F14" i="6"/>
  <c r="E14" i="7"/>
  <c r="C14" i="7"/>
  <c r="I79" i="1"/>
  <c r="H79" i="1"/>
  <c r="H17" i="14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58" i="1"/>
  <c r="E20" i="1"/>
  <c r="D57" i="14"/>
  <c r="C57" i="14"/>
  <c r="D36" i="14"/>
  <c r="D32" i="14"/>
  <c r="D28" i="14"/>
  <c r="A15" i="1"/>
  <c r="D13" i="1"/>
  <c r="G10" i="14"/>
  <c r="A11" i="14"/>
  <c r="G12" i="1"/>
  <c r="E8" i="7" s="1"/>
  <c r="I15" i="14"/>
  <c r="B33" i="12"/>
  <c r="I49" i="1"/>
  <c r="C13" i="10" s="1"/>
  <c r="E26" i="1"/>
  <c r="E22" i="1"/>
  <c r="K23" i="1" s="1"/>
  <c r="F23" i="1" s="1"/>
  <c r="E21" i="1"/>
  <c r="F20" i="1"/>
  <c r="E15" i="1"/>
  <c r="I21" i="14"/>
  <c r="J40" i="1" s="1"/>
  <c r="B27" i="12"/>
  <c r="B23" i="12"/>
  <c r="B21" i="12"/>
  <c r="J79" i="1" l="1"/>
  <c r="K33" i="14" s="1"/>
  <c r="B25" i="12"/>
  <c r="C58" i="14"/>
  <c r="F26" i="1"/>
  <c r="E11" i="7"/>
  <c r="E9" i="7"/>
  <c r="E7" i="7"/>
  <c r="E6" i="7"/>
  <c r="E10" i="7"/>
  <c r="N26" i="14"/>
  <c r="N19" i="14"/>
  <c r="N20" i="14"/>
  <c r="N21" i="14"/>
  <c r="N22" i="14"/>
  <c r="N23" i="14"/>
  <c r="N24" i="14"/>
  <c r="N25" i="14"/>
  <c r="M45" i="14"/>
  <c r="M38" i="14"/>
  <c r="M39" i="14"/>
  <c r="M40" i="14"/>
  <c r="M41" i="14"/>
  <c r="M42" i="14"/>
  <c r="M43" i="14"/>
  <c r="M44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J57" i="14"/>
  <c r="I57" i="14"/>
  <c r="H57" i="14"/>
  <c r="G57" i="14"/>
  <c r="F57" i="14"/>
  <c r="E57" i="14"/>
  <c r="G58" i="14" l="1"/>
  <c r="K33" i="1" s="1"/>
  <c r="I58" i="14"/>
  <c r="K36" i="1" s="1"/>
  <c r="K19" i="1"/>
  <c r="I8" i="7" s="1"/>
  <c r="E58" i="14"/>
  <c r="K30" i="1" s="1"/>
  <c r="H11" i="1"/>
  <c r="K27" i="1" s="1"/>
  <c r="G26" i="1" l="1"/>
  <c r="I2" i="6"/>
  <c r="I2" i="7"/>
  <c r="K14" i="1"/>
  <c r="I14" i="1"/>
  <c r="G14" i="1"/>
  <c r="D14" i="1"/>
  <c r="H13" i="1"/>
  <c r="D11" i="1"/>
  <c r="D10" i="1"/>
  <c r="C2" i="7" s="1"/>
  <c r="N16" i="14"/>
  <c r="N17" i="14"/>
  <c r="N18" i="14"/>
  <c r="N133" i="14"/>
  <c r="N134" i="14"/>
  <c r="N135" i="14"/>
  <c r="N136" i="14"/>
  <c r="N137" i="14"/>
  <c r="N138" i="14"/>
  <c r="N139" i="14"/>
  <c r="N15" i="14"/>
  <c r="M18" i="14"/>
  <c r="M133" i="14"/>
  <c r="M134" i="14"/>
  <c r="M135" i="14"/>
  <c r="M136" i="14"/>
  <c r="M137" i="14"/>
  <c r="M138" i="14"/>
  <c r="M139" i="14"/>
  <c r="M140" i="14"/>
  <c r="M141" i="14"/>
  <c r="M142" i="14"/>
  <c r="M143" i="14"/>
  <c r="M144" i="14"/>
  <c r="M145" i="14"/>
  <c r="M146" i="14"/>
  <c r="M147" i="14"/>
  <c r="M148" i="14"/>
  <c r="M149" i="14"/>
  <c r="M150" i="14"/>
  <c r="M151" i="14"/>
  <c r="M152" i="14"/>
  <c r="M153" i="14"/>
  <c r="M154" i="14"/>
  <c r="M155" i="14"/>
  <c r="M156" i="14"/>
  <c r="M157" i="14"/>
  <c r="M158" i="14"/>
  <c r="M16" i="14"/>
  <c r="M17" i="14"/>
  <c r="M15" i="14"/>
  <c r="C8" i="12"/>
  <c r="G7" i="6"/>
  <c r="B17" i="10"/>
  <c r="F15" i="1"/>
  <c r="E59" i="1"/>
  <c r="L13" i="14" s="1"/>
  <c r="E61" i="1"/>
  <c r="L15" i="14" s="1"/>
  <c r="E62" i="1"/>
  <c r="L16" i="14" s="1"/>
  <c r="E63" i="1"/>
  <c r="L17" i="14" s="1"/>
  <c r="E64" i="1"/>
  <c r="L18" i="14" s="1"/>
  <c r="E65" i="1"/>
  <c r="L19" i="14" s="1"/>
  <c r="E66" i="1"/>
  <c r="L20" i="14" s="1"/>
  <c r="E67" i="1"/>
  <c r="L21" i="14" s="1"/>
  <c r="E68" i="1"/>
  <c r="L22" i="14" s="1"/>
  <c r="E69" i="1"/>
  <c r="L23" i="14" s="1"/>
  <c r="E70" i="1"/>
  <c r="L24" i="14" s="1"/>
  <c r="E71" i="1"/>
  <c r="L25" i="14" s="1"/>
  <c r="E72" i="1"/>
  <c r="L26" i="14" s="1"/>
  <c r="E73" i="1"/>
  <c r="L27" i="14" s="1"/>
  <c r="E74" i="1"/>
  <c r="L28" i="14" s="1"/>
  <c r="E75" i="1"/>
  <c r="L29" i="14" s="1"/>
  <c r="E76" i="1"/>
  <c r="L30" i="14" s="1"/>
  <c r="E77" i="1"/>
  <c r="L31" i="14" s="1"/>
  <c r="E78" i="1"/>
  <c r="L32" i="14" s="1"/>
  <c r="E79" i="1"/>
  <c r="L33" i="14" s="1"/>
  <c r="E80" i="1"/>
  <c r="L34" i="14" s="1"/>
  <c r="E81" i="1"/>
  <c r="L35" i="14" s="1"/>
  <c r="E82" i="1"/>
  <c r="L36" i="14" s="1"/>
  <c r="E83" i="1"/>
  <c r="L37" i="14" s="1"/>
  <c r="E84" i="1"/>
  <c r="L38" i="14" s="1"/>
  <c r="E85" i="1"/>
  <c r="L39" i="14" s="1"/>
  <c r="E86" i="1"/>
  <c r="L40" i="14" s="1"/>
  <c r="E87" i="1"/>
  <c r="L41" i="14" s="1"/>
  <c r="E88" i="1"/>
  <c r="L42" i="14" s="1"/>
  <c r="E89" i="1"/>
  <c r="L43" i="14" s="1"/>
  <c r="E90" i="1"/>
  <c r="L44" i="14" s="1"/>
  <c r="E91" i="1"/>
  <c r="L45" i="14" s="1"/>
  <c r="E92" i="1"/>
  <c r="L46" i="14" s="1"/>
  <c r="E93" i="1"/>
  <c r="L47" i="14" s="1"/>
  <c r="E94" i="1"/>
  <c r="L48" i="14" s="1"/>
  <c r="E95" i="1"/>
  <c r="L49" i="14" s="1"/>
  <c r="E96" i="1"/>
  <c r="L50" i="14" s="1"/>
  <c r="E97" i="1"/>
  <c r="L51" i="14" s="1"/>
  <c r="E98" i="1"/>
  <c r="L52" i="14" s="1"/>
  <c r="E99" i="1"/>
  <c r="L53" i="14" s="1"/>
  <c r="E100" i="1"/>
  <c r="L54" i="14" s="1"/>
  <c r="E101" i="1"/>
  <c r="L55" i="14" s="1"/>
  <c r="E102" i="1"/>
  <c r="L56" i="14" s="1"/>
  <c r="E103" i="1"/>
  <c r="L57" i="14" s="1"/>
  <c r="E104" i="1"/>
  <c r="L58" i="14" s="1"/>
  <c r="E105" i="1"/>
  <c r="L59" i="14" s="1"/>
  <c r="E106" i="1"/>
  <c r="L60" i="14" s="1"/>
  <c r="E107" i="1"/>
  <c r="L61" i="14" s="1"/>
  <c r="E108" i="1"/>
  <c r="L62" i="14" s="1"/>
  <c r="E109" i="1"/>
  <c r="L63" i="14" s="1"/>
  <c r="E110" i="1"/>
  <c r="L64" i="14" s="1"/>
  <c r="E111" i="1"/>
  <c r="L65" i="14" s="1"/>
  <c r="E112" i="1"/>
  <c r="L66" i="14" s="1"/>
  <c r="E113" i="1"/>
  <c r="L67" i="14" s="1"/>
  <c r="E114" i="1"/>
  <c r="L68" i="14" s="1"/>
  <c r="E115" i="1"/>
  <c r="L69" i="14" s="1"/>
  <c r="E116" i="1"/>
  <c r="L70" i="14" s="1"/>
  <c r="E117" i="1"/>
  <c r="L71" i="14" s="1"/>
  <c r="E118" i="1"/>
  <c r="L72" i="14" s="1"/>
  <c r="E119" i="1"/>
  <c r="L73" i="14" s="1"/>
  <c r="E120" i="1"/>
  <c r="L74" i="14" s="1"/>
  <c r="E121" i="1"/>
  <c r="L75" i="14" s="1"/>
  <c r="E122" i="1"/>
  <c r="L76" i="14" s="1"/>
  <c r="E123" i="1"/>
  <c r="L77" i="14" s="1"/>
  <c r="E124" i="1"/>
  <c r="L78" i="14" s="1"/>
  <c r="E125" i="1"/>
  <c r="L79" i="14" s="1"/>
  <c r="E126" i="1"/>
  <c r="L80" i="14" s="1"/>
  <c r="E127" i="1"/>
  <c r="L81" i="14" s="1"/>
  <c r="E128" i="1"/>
  <c r="L82" i="14" s="1"/>
  <c r="E129" i="1"/>
  <c r="L83" i="14" s="1"/>
  <c r="E130" i="1"/>
  <c r="L84" i="14" s="1"/>
  <c r="E131" i="1"/>
  <c r="L85" i="14" s="1"/>
  <c r="E132" i="1"/>
  <c r="L86" i="14" s="1"/>
  <c r="E133" i="1"/>
  <c r="L87" i="14" s="1"/>
  <c r="E134" i="1"/>
  <c r="L88" i="14" s="1"/>
  <c r="E135" i="1"/>
  <c r="L89" i="14" s="1"/>
  <c r="E136" i="1"/>
  <c r="L90" i="14" s="1"/>
  <c r="E137" i="1"/>
  <c r="L91" i="14" s="1"/>
  <c r="E138" i="1"/>
  <c r="L92" i="14" s="1"/>
  <c r="E139" i="1"/>
  <c r="L93" i="14" s="1"/>
  <c r="E140" i="1"/>
  <c r="L94" i="14" s="1"/>
  <c r="E141" i="1"/>
  <c r="L95" i="14" s="1"/>
  <c r="E142" i="1"/>
  <c r="L96" i="14" s="1"/>
  <c r="E143" i="1"/>
  <c r="L97" i="14" s="1"/>
  <c r="E144" i="1"/>
  <c r="L98" i="14" s="1"/>
  <c r="E145" i="1"/>
  <c r="L99" i="14" s="1"/>
  <c r="E146" i="1"/>
  <c r="L100" i="14" s="1"/>
  <c r="E147" i="1"/>
  <c r="L101" i="14" s="1"/>
  <c r="E148" i="1"/>
  <c r="L102" i="14" s="1"/>
  <c r="E149" i="1"/>
  <c r="L103" i="14" s="1"/>
  <c r="E150" i="1"/>
  <c r="L104" i="14" s="1"/>
  <c r="E151" i="1"/>
  <c r="L105" i="14" s="1"/>
  <c r="E152" i="1"/>
  <c r="L106" i="14" s="1"/>
  <c r="E153" i="1"/>
  <c r="L107" i="14" s="1"/>
  <c r="E154" i="1"/>
  <c r="L108" i="14" s="1"/>
  <c r="E155" i="1"/>
  <c r="L109" i="14" s="1"/>
  <c r="E156" i="1"/>
  <c r="L110" i="14" s="1"/>
  <c r="E157" i="1"/>
  <c r="L111" i="14" s="1"/>
  <c r="E158" i="1"/>
  <c r="L112" i="14" s="1"/>
  <c r="E159" i="1"/>
  <c r="L113" i="14" s="1"/>
  <c r="E160" i="1"/>
  <c r="L114" i="14" s="1"/>
  <c r="E161" i="1"/>
  <c r="L115" i="14" s="1"/>
  <c r="E162" i="1"/>
  <c r="L116" i="14" s="1"/>
  <c r="E163" i="1"/>
  <c r="L117" i="14" s="1"/>
  <c r="E164" i="1"/>
  <c r="L118" i="14" s="1"/>
  <c r="E165" i="1"/>
  <c r="L119" i="14" s="1"/>
  <c r="E166" i="1"/>
  <c r="L120" i="14" s="1"/>
  <c r="E167" i="1"/>
  <c r="L121" i="14" s="1"/>
  <c r="E168" i="1"/>
  <c r="L122" i="14" s="1"/>
  <c r="E169" i="1"/>
  <c r="L123" i="14" s="1"/>
  <c r="E170" i="1"/>
  <c r="L124" i="14" s="1"/>
  <c r="E171" i="1"/>
  <c r="L125" i="14" s="1"/>
  <c r="E172" i="1"/>
  <c r="L126" i="14" s="1"/>
  <c r="E173" i="1"/>
  <c r="L127" i="14" s="1"/>
  <c r="E174" i="1"/>
  <c r="L128" i="14" s="1"/>
  <c r="E175" i="1"/>
  <c r="L129" i="14" s="1"/>
  <c r="E176" i="1"/>
  <c r="L130" i="14" s="1"/>
  <c r="E177" i="1"/>
  <c r="L131" i="14" s="1"/>
  <c r="E178" i="1"/>
  <c r="L132" i="14" s="1"/>
  <c r="E179" i="1"/>
  <c r="L133" i="14" s="1"/>
  <c r="E180" i="1"/>
  <c r="L134" i="14" s="1"/>
  <c r="E181" i="1"/>
  <c r="L135" i="14" s="1"/>
  <c r="E182" i="1"/>
  <c r="L136" i="14" s="1"/>
  <c r="E183" i="1"/>
  <c r="L137" i="14" s="1"/>
  <c r="E184" i="1"/>
  <c r="L138" i="14" s="1"/>
  <c r="E185" i="1"/>
  <c r="L139" i="14" s="1"/>
  <c r="E186" i="1"/>
  <c r="L140" i="14" s="1"/>
  <c r="E187" i="1"/>
  <c r="L141" i="14" s="1"/>
  <c r="E188" i="1"/>
  <c r="L142" i="14" s="1"/>
  <c r="E189" i="1"/>
  <c r="L143" i="14" s="1"/>
  <c r="E190" i="1"/>
  <c r="L144" i="14" s="1"/>
  <c r="E191" i="1"/>
  <c r="L145" i="14" s="1"/>
  <c r="E192" i="1"/>
  <c r="L146" i="14" s="1"/>
  <c r="E193" i="1"/>
  <c r="L147" i="14" s="1"/>
  <c r="E194" i="1"/>
  <c r="L148" i="14" s="1"/>
  <c r="E195" i="1"/>
  <c r="L149" i="14" s="1"/>
  <c r="E196" i="1"/>
  <c r="L150" i="14" s="1"/>
  <c r="E197" i="1"/>
  <c r="L151" i="14" s="1"/>
  <c r="E198" i="1"/>
  <c r="L152" i="14" s="1"/>
  <c r="E199" i="1"/>
  <c r="L153" i="14" s="1"/>
  <c r="E200" i="1"/>
  <c r="L154" i="14" s="1"/>
  <c r="E201" i="1"/>
  <c r="L155" i="14" s="1"/>
  <c r="E202" i="1"/>
  <c r="L156" i="14" s="1"/>
  <c r="E203" i="1"/>
  <c r="L157" i="14" s="1"/>
  <c r="E204" i="1"/>
  <c r="L158" i="14" s="1"/>
  <c r="E205" i="1"/>
  <c r="L159" i="14" s="1"/>
  <c r="E206" i="1"/>
  <c r="L160" i="14" s="1"/>
  <c r="E207" i="1"/>
  <c r="L161" i="14" s="1"/>
  <c r="E208" i="1"/>
  <c r="L162" i="14" s="1"/>
  <c r="E209" i="1"/>
  <c r="L163" i="14" s="1"/>
  <c r="E210" i="1"/>
  <c r="L164" i="14" s="1"/>
  <c r="E211" i="1"/>
  <c r="L165" i="14" s="1"/>
  <c r="E212" i="1"/>
  <c r="L166" i="14" s="1"/>
  <c r="E213" i="1"/>
  <c r="L167" i="14" s="1"/>
  <c r="E214" i="1"/>
  <c r="L168" i="14" s="1"/>
  <c r="E215" i="1"/>
  <c r="L169" i="14" s="1"/>
  <c r="E216" i="1"/>
  <c r="L170" i="14" s="1"/>
  <c r="E217" i="1"/>
  <c r="L171" i="14" s="1"/>
  <c r="E218" i="1"/>
  <c r="L172" i="14" s="1"/>
  <c r="E219" i="1"/>
  <c r="L173" i="14" s="1"/>
  <c r="E220" i="1"/>
  <c r="L174" i="14" s="1"/>
  <c r="E221" i="1"/>
  <c r="L175" i="14" s="1"/>
  <c r="E222" i="1"/>
  <c r="L176" i="14" s="1"/>
  <c r="E223" i="1"/>
  <c r="L177" i="14" s="1"/>
  <c r="E224" i="1"/>
  <c r="L178" i="14" s="1"/>
  <c r="E225" i="1"/>
  <c r="L179" i="14" s="1"/>
  <c r="E226" i="1"/>
  <c r="L180" i="14" s="1"/>
  <c r="E227" i="1"/>
  <c r="L181" i="14" s="1"/>
  <c r="E228" i="1"/>
  <c r="L182" i="14" s="1"/>
  <c r="E229" i="1"/>
  <c r="L183" i="14" s="1"/>
  <c r="E230" i="1"/>
  <c r="L184" i="14" s="1"/>
  <c r="E231" i="1"/>
  <c r="L185" i="14" s="1"/>
  <c r="E232" i="1"/>
  <c r="L186" i="14" s="1"/>
  <c r="E233" i="1"/>
  <c r="L187" i="14" s="1"/>
  <c r="E234" i="1"/>
  <c r="L188" i="14" s="1"/>
  <c r="E235" i="1"/>
  <c r="L189" i="14" s="1"/>
  <c r="E236" i="1"/>
  <c r="L190" i="14" s="1"/>
  <c r="E237" i="1"/>
  <c r="L191" i="14" s="1"/>
  <c r="E238" i="1"/>
  <c r="L192" i="14" s="1"/>
  <c r="E239" i="1"/>
  <c r="L193" i="14" s="1"/>
  <c r="E240" i="1"/>
  <c r="L194" i="14" s="1"/>
  <c r="E241" i="1"/>
  <c r="L195" i="14" s="1"/>
  <c r="E242" i="1"/>
  <c r="L196" i="14" s="1"/>
  <c r="E243" i="1"/>
  <c r="L197" i="14" s="1"/>
  <c r="E244" i="1"/>
  <c r="L198" i="14" s="1"/>
  <c r="E245" i="1"/>
  <c r="L199" i="14" s="1"/>
  <c r="E246" i="1"/>
  <c r="L200" i="14" s="1"/>
  <c r="E247" i="1"/>
  <c r="L201" i="14" s="1"/>
  <c r="E248" i="1"/>
  <c r="L202" i="14" s="1"/>
  <c r="E249" i="1"/>
  <c r="L203" i="14" s="1"/>
  <c r="E250" i="1"/>
  <c r="L204" i="14" s="1"/>
  <c r="E251" i="1"/>
  <c r="L205" i="14" s="1"/>
  <c r="E252" i="1"/>
  <c r="L206" i="14" s="1"/>
  <c r="E253" i="1"/>
  <c r="L207" i="14" s="1"/>
  <c r="E254" i="1"/>
  <c r="L208" i="14" s="1"/>
  <c r="E255" i="1"/>
  <c r="L209" i="14" s="1"/>
  <c r="E256" i="1"/>
  <c r="L210" i="14" s="1"/>
  <c r="E257" i="1"/>
  <c r="L211" i="14" s="1"/>
  <c r="E258" i="1"/>
  <c r="L212" i="14" s="1"/>
  <c r="E259" i="1"/>
  <c r="L213" i="14" s="1"/>
  <c r="E260" i="1"/>
  <c r="L214" i="14" s="1"/>
  <c r="E261" i="1"/>
  <c r="L215" i="14" s="1"/>
  <c r="E262" i="1"/>
  <c r="L216" i="14" s="1"/>
  <c r="E263" i="1"/>
  <c r="L217" i="14" s="1"/>
  <c r="E264" i="1"/>
  <c r="L218" i="14" s="1"/>
  <c r="E265" i="1"/>
  <c r="L219" i="14" s="1"/>
  <c r="E266" i="1"/>
  <c r="L220" i="14" s="1"/>
  <c r="E267" i="1"/>
  <c r="L221" i="14" s="1"/>
  <c r="E268" i="1"/>
  <c r="L222" i="14" s="1"/>
  <c r="E269" i="1"/>
  <c r="L223" i="14" s="1"/>
  <c r="E270" i="1"/>
  <c r="L224" i="14" s="1"/>
  <c r="E271" i="1"/>
  <c r="L225" i="14" s="1"/>
  <c r="E272" i="1"/>
  <c r="L226" i="14" s="1"/>
  <c r="E273" i="1"/>
  <c r="L227" i="14" s="1"/>
  <c r="E274" i="1"/>
  <c r="L228" i="14" s="1"/>
  <c r="E275" i="1"/>
  <c r="L229" i="14" s="1"/>
  <c r="E276" i="1"/>
  <c r="L230" i="14" s="1"/>
  <c r="E277" i="1"/>
  <c r="L231" i="14" s="1"/>
  <c r="E278" i="1"/>
  <c r="L232" i="14" s="1"/>
  <c r="E279" i="1"/>
  <c r="L233" i="14" s="1"/>
  <c r="E280" i="1"/>
  <c r="L234" i="14" s="1"/>
  <c r="E281" i="1"/>
  <c r="L235" i="14" s="1"/>
  <c r="E282" i="1"/>
  <c r="L236" i="14" s="1"/>
  <c r="E283" i="1"/>
  <c r="L237" i="14" s="1"/>
  <c r="E284" i="1"/>
  <c r="E285" i="1"/>
  <c r="E286" i="1"/>
  <c r="E287" i="1"/>
  <c r="E60" i="1"/>
  <c r="L14" i="14" s="1"/>
  <c r="J59" i="1"/>
  <c r="K13" i="14" s="1"/>
  <c r="J60" i="1"/>
  <c r="K14" i="14" s="1"/>
  <c r="J61" i="1"/>
  <c r="K15" i="14" s="1"/>
  <c r="J62" i="1"/>
  <c r="K16" i="14" s="1"/>
  <c r="J63" i="1"/>
  <c r="K17" i="14" s="1"/>
  <c r="J64" i="1"/>
  <c r="K18" i="14" s="1"/>
  <c r="J65" i="1"/>
  <c r="K19" i="14" s="1"/>
  <c r="J66" i="1"/>
  <c r="K20" i="14" s="1"/>
  <c r="J67" i="1"/>
  <c r="K21" i="14" s="1"/>
  <c r="J68" i="1"/>
  <c r="K22" i="14" s="1"/>
  <c r="J69" i="1"/>
  <c r="K23" i="14" s="1"/>
  <c r="J70" i="1"/>
  <c r="K24" i="14" s="1"/>
  <c r="J71" i="1"/>
  <c r="K25" i="14" s="1"/>
  <c r="J72" i="1"/>
  <c r="K26" i="14" s="1"/>
  <c r="J73" i="1"/>
  <c r="K27" i="14" s="1"/>
  <c r="J74" i="1"/>
  <c r="K28" i="14" s="1"/>
  <c r="J75" i="1"/>
  <c r="K29" i="14" s="1"/>
  <c r="J76" i="1"/>
  <c r="K30" i="14" s="1"/>
  <c r="J77" i="1"/>
  <c r="K31" i="14" s="1"/>
  <c r="J78" i="1"/>
  <c r="K32" i="14" s="1"/>
  <c r="J80" i="1"/>
  <c r="K34" i="14" s="1"/>
  <c r="J81" i="1"/>
  <c r="K35" i="14" s="1"/>
  <c r="J82" i="1"/>
  <c r="K36" i="14" s="1"/>
  <c r="J83" i="1"/>
  <c r="K37" i="14" s="1"/>
  <c r="J84" i="1"/>
  <c r="K38" i="14" s="1"/>
  <c r="J85" i="1"/>
  <c r="K39" i="14" s="1"/>
  <c r="J86" i="1"/>
  <c r="K40" i="14" s="1"/>
  <c r="J87" i="1"/>
  <c r="K41" i="14" s="1"/>
  <c r="J88" i="1"/>
  <c r="K42" i="14" s="1"/>
  <c r="J89" i="1"/>
  <c r="K43" i="14" s="1"/>
  <c r="J90" i="1"/>
  <c r="K44" i="14" s="1"/>
  <c r="J91" i="1"/>
  <c r="K45" i="14" s="1"/>
  <c r="J92" i="1"/>
  <c r="K46" i="14" s="1"/>
  <c r="J93" i="1"/>
  <c r="K47" i="14" s="1"/>
  <c r="J94" i="1"/>
  <c r="K48" i="14" s="1"/>
  <c r="J95" i="1"/>
  <c r="K49" i="14" s="1"/>
  <c r="J96" i="1"/>
  <c r="K50" i="14" s="1"/>
  <c r="J97" i="1"/>
  <c r="K51" i="14" s="1"/>
  <c r="J98" i="1"/>
  <c r="K52" i="14" s="1"/>
  <c r="J99" i="1"/>
  <c r="K53" i="14" s="1"/>
  <c r="J100" i="1"/>
  <c r="K54" i="14" s="1"/>
  <c r="J101" i="1"/>
  <c r="K55" i="14" s="1"/>
  <c r="J102" i="1"/>
  <c r="K56" i="14" s="1"/>
  <c r="J103" i="1"/>
  <c r="K57" i="14" s="1"/>
  <c r="J104" i="1"/>
  <c r="K58" i="14" s="1"/>
  <c r="J105" i="1"/>
  <c r="K59" i="14" s="1"/>
  <c r="J106" i="1"/>
  <c r="K60" i="14" s="1"/>
  <c r="J107" i="1"/>
  <c r="K61" i="14" s="1"/>
  <c r="J108" i="1"/>
  <c r="K62" i="14" s="1"/>
  <c r="J109" i="1"/>
  <c r="K63" i="14" s="1"/>
  <c r="J110" i="1"/>
  <c r="K64" i="14" s="1"/>
  <c r="J111" i="1"/>
  <c r="K65" i="14" s="1"/>
  <c r="J112" i="1"/>
  <c r="K66" i="14" s="1"/>
  <c r="J113" i="1"/>
  <c r="K67" i="14" s="1"/>
  <c r="J114" i="1"/>
  <c r="K68" i="14" s="1"/>
  <c r="J115" i="1"/>
  <c r="K69" i="14" s="1"/>
  <c r="J116" i="1"/>
  <c r="K70" i="14" s="1"/>
  <c r="J117" i="1"/>
  <c r="K71" i="14" s="1"/>
  <c r="J118" i="1"/>
  <c r="K72" i="14" s="1"/>
  <c r="J119" i="1"/>
  <c r="K73" i="14" s="1"/>
  <c r="J120" i="1"/>
  <c r="K74" i="14" s="1"/>
  <c r="J121" i="1"/>
  <c r="K75" i="14" s="1"/>
  <c r="J122" i="1"/>
  <c r="K76" i="14" s="1"/>
  <c r="J123" i="1"/>
  <c r="K77" i="14" s="1"/>
  <c r="J124" i="1"/>
  <c r="K78" i="14" s="1"/>
  <c r="J125" i="1"/>
  <c r="K79" i="14" s="1"/>
  <c r="J126" i="1"/>
  <c r="K80" i="14" s="1"/>
  <c r="J127" i="1"/>
  <c r="K81" i="14" s="1"/>
  <c r="J128" i="1"/>
  <c r="K82" i="14" s="1"/>
  <c r="J129" i="1"/>
  <c r="K83" i="14" s="1"/>
  <c r="J130" i="1"/>
  <c r="K84" i="14" s="1"/>
  <c r="J131" i="1"/>
  <c r="K85" i="14" s="1"/>
  <c r="J132" i="1"/>
  <c r="K86" i="14" s="1"/>
  <c r="J133" i="1"/>
  <c r="K87" i="14" s="1"/>
  <c r="J134" i="1"/>
  <c r="K88" i="14" s="1"/>
  <c r="J135" i="1"/>
  <c r="K89" i="14" s="1"/>
  <c r="J136" i="1"/>
  <c r="K90" i="14" s="1"/>
  <c r="J137" i="1"/>
  <c r="K91" i="14" s="1"/>
  <c r="J138" i="1"/>
  <c r="K92" i="14" s="1"/>
  <c r="J139" i="1"/>
  <c r="K93" i="14" s="1"/>
  <c r="J140" i="1"/>
  <c r="K94" i="14" s="1"/>
  <c r="J141" i="1"/>
  <c r="K95" i="14" s="1"/>
  <c r="J142" i="1"/>
  <c r="K96" i="14" s="1"/>
  <c r="J143" i="1"/>
  <c r="K97" i="14" s="1"/>
  <c r="J144" i="1"/>
  <c r="K98" i="14" s="1"/>
  <c r="J145" i="1"/>
  <c r="K99" i="14" s="1"/>
  <c r="J146" i="1"/>
  <c r="K100" i="14" s="1"/>
  <c r="J147" i="1"/>
  <c r="K101" i="14" s="1"/>
  <c r="J148" i="1"/>
  <c r="K102" i="14" s="1"/>
  <c r="J149" i="1"/>
  <c r="K103" i="14" s="1"/>
  <c r="J150" i="1"/>
  <c r="K104" i="14" s="1"/>
  <c r="J151" i="1"/>
  <c r="K105" i="14" s="1"/>
  <c r="J152" i="1"/>
  <c r="K106" i="14" s="1"/>
  <c r="J153" i="1"/>
  <c r="K107" i="14" s="1"/>
  <c r="J154" i="1"/>
  <c r="K108" i="14" s="1"/>
  <c r="J155" i="1"/>
  <c r="K109" i="14" s="1"/>
  <c r="J156" i="1"/>
  <c r="K110" i="14" s="1"/>
  <c r="J157" i="1"/>
  <c r="K111" i="14" s="1"/>
  <c r="J158" i="1"/>
  <c r="K112" i="14" s="1"/>
  <c r="J159" i="1"/>
  <c r="K113" i="14" s="1"/>
  <c r="J160" i="1"/>
  <c r="K114" i="14" s="1"/>
  <c r="J161" i="1"/>
  <c r="K115" i="14" s="1"/>
  <c r="J162" i="1"/>
  <c r="K116" i="14" s="1"/>
  <c r="J163" i="1"/>
  <c r="K117" i="14" s="1"/>
  <c r="J164" i="1"/>
  <c r="K118" i="14" s="1"/>
  <c r="J165" i="1"/>
  <c r="K119" i="14" s="1"/>
  <c r="J166" i="1"/>
  <c r="K120" i="14" s="1"/>
  <c r="J167" i="1"/>
  <c r="K121" i="14" s="1"/>
  <c r="J168" i="1"/>
  <c r="K122" i="14" s="1"/>
  <c r="J169" i="1"/>
  <c r="K123" i="14" s="1"/>
  <c r="J170" i="1"/>
  <c r="K124" i="14" s="1"/>
  <c r="J171" i="1"/>
  <c r="K125" i="14" s="1"/>
  <c r="J172" i="1"/>
  <c r="K126" i="14" s="1"/>
  <c r="J173" i="1"/>
  <c r="K127" i="14" s="1"/>
  <c r="J174" i="1"/>
  <c r="K128" i="14" s="1"/>
  <c r="J175" i="1"/>
  <c r="K129" i="14" s="1"/>
  <c r="J176" i="1"/>
  <c r="K130" i="14" s="1"/>
  <c r="J177" i="1"/>
  <c r="K131" i="14" s="1"/>
  <c r="J178" i="1"/>
  <c r="K132" i="14" s="1"/>
  <c r="J179" i="1"/>
  <c r="K133" i="14" s="1"/>
  <c r="J180" i="1"/>
  <c r="K134" i="14" s="1"/>
  <c r="J181" i="1"/>
  <c r="K135" i="14" s="1"/>
  <c r="J182" i="1"/>
  <c r="K136" i="14" s="1"/>
  <c r="J183" i="1"/>
  <c r="K137" i="14" s="1"/>
  <c r="J184" i="1"/>
  <c r="K138" i="14" s="1"/>
  <c r="J185" i="1"/>
  <c r="K139" i="14" s="1"/>
  <c r="J186" i="1"/>
  <c r="K140" i="14" s="1"/>
  <c r="J187" i="1"/>
  <c r="K141" i="14" s="1"/>
  <c r="J188" i="1"/>
  <c r="K142" i="14" s="1"/>
  <c r="J189" i="1"/>
  <c r="K143" i="14" s="1"/>
  <c r="J190" i="1"/>
  <c r="K144" i="14" s="1"/>
  <c r="J191" i="1"/>
  <c r="K145" i="14" s="1"/>
  <c r="J192" i="1"/>
  <c r="K146" i="14" s="1"/>
  <c r="J193" i="1"/>
  <c r="K147" i="14" s="1"/>
  <c r="J194" i="1"/>
  <c r="K148" i="14" s="1"/>
  <c r="J195" i="1"/>
  <c r="K149" i="14" s="1"/>
  <c r="J196" i="1"/>
  <c r="K150" i="14" s="1"/>
  <c r="J197" i="1"/>
  <c r="K151" i="14" s="1"/>
  <c r="J198" i="1"/>
  <c r="K152" i="14" s="1"/>
  <c r="J199" i="1"/>
  <c r="K153" i="14" s="1"/>
  <c r="J200" i="1"/>
  <c r="K154" i="14" s="1"/>
  <c r="J201" i="1"/>
  <c r="K155" i="14" s="1"/>
  <c r="J202" i="1"/>
  <c r="K156" i="14" s="1"/>
  <c r="J203" i="1"/>
  <c r="K157" i="14" s="1"/>
  <c r="J204" i="1"/>
  <c r="K158" i="14" s="1"/>
  <c r="J205" i="1"/>
  <c r="K159" i="14" s="1"/>
  <c r="J206" i="1"/>
  <c r="K160" i="14" s="1"/>
  <c r="J207" i="1"/>
  <c r="K161" i="14" s="1"/>
  <c r="J208" i="1"/>
  <c r="K162" i="14" s="1"/>
  <c r="J209" i="1"/>
  <c r="K163" i="14" s="1"/>
  <c r="J210" i="1"/>
  <c r="K164" i="14" s="1"/>
  <c r="J211" i="1"/>
  <c r="K165" i="14" s="1"/>
  <c r="J212" i="1"/>
  <c r="K166" i="14" s="1"/>
  <c r="J213" i="1"/>
  <c r="K167" i="14" s="1"/>
  <c r="J214" i="1"/>
  <c r="K168" i="14" s="1"/>
  <c r="J215" i="1"/>
  <c r="K169" i="14" s="1"/>
  <c r="J216" i="1"/>
  <c r="K170" i="14" s="1"/>
  <c r="J217" i="1"/>
  <c r="K171" i="14" s="1"/>
  <c r="J218" i="1"/>
  <c r="K172" i="14" s="1"/>
  <c r="J219" i="1"/>
  <c r="K173" i="14" s="1"/>
  <c r="J220" i="1"/>
  <c r="K174" i="14" s="1"/>
  <c r="J221" i="1"/>
  <c r="K175" i="14" s="1"/>
  <c r="J222" i="1"/>
  <c r="K176" i="14" s="1"/>
  <c r="J223" i="1"/>
  <c r="K177" i="14" s="1"/>
  <c r="J224" i="1"/>
  <c r="K178" i="14" s="1"/>
  <c r="J225" i="1"/>
  <c r="K179" i="14" s="1"/>
  <c r="J226" i="1"/>
  <c r="K180" i="14" s="1"/>
  <c r="J227" i="1"/>
  <c r="K181" i="14" s="1"/>
  <c r="J228" i="1"/>
  <c r="K182" i="14" s="1"/>
  <c r="J229" i="1"/>
  <c r="K183" i="14" s="1"/>
  <c r="J230" i="1"/>
  <c r="K184" i="14" s="1"/>
  <c r="J231" i="1"/>
  <c r="K185" i="14" s="1"/>
  <c r="J232" i="1"/>
  <c r="K186" i="14" s="1"/>
  <c r="K187" i="14"/>
  <c r="K188" i="14"/>
  <c r="K189" i="14"/>
  <c r="K190" i="14"/>
  <c r="K191" i="14"/>
  <c r="K192" i="14"/>
  <c r="K193" i="14"/>
  <c r="K194" i="14"/>
  <c r="J58" i="1"/>
  <c r="K12" i="14" s="1"/>
  <c r="C16" i="7"/>
  <c r="E16" i="6"/>
  <c r="K26" i="1"/>
  <c r="L6" i="7" s="1"/>
  <c r="I10" i="7"/>
  <c r="M10" i="7" s="1"/>
  <c r="I7" i="7"/>
  <c r="L7" i="7" s="1"/>
  <c r="A7" i="6"/>
  <c r="A8" i="6"/>
  <c r="A9" i="6"/>
  <c r="A6" i="6"/>
  <c r="K22" i="1"/>
  <c r="B2" i="10"/>
  <c r="I26" i="1"/>
  <c r="P6" i="7" l="1"/>
  <c r="I6" i="7" s="1"/>
  <c r="I11" i="7" s="1"/>
  <c r="M11" i="7" s="1"/>
  <c r="F10" i="7"/>
  <c r="F9" i="7"/>
  <c r="F7" i="7"/>
  <c r="F11" i="7"/>
  <c r="F8" i="7"/>
  <c r="F6" i="7"/>
  <c r="H6" i="6"/>
  <c r="H7" i="6"/>
  <c r="Q6" i="6"/>
  <c r="Q6" i="7"/>
  <c r="O10" i="7" s="1"/>
  <c r="A11" i="10"/>
  <c r="D11" i="7"/>
  <c r="D8" i="7"/>
  <c r="D6" i="7"/>
  <c r="D7" i="7"/>
  <c r="D10" i="7"/>
  <c r="D9" i="7"/>
  <c r="C2" i="6"/>
  <c r="G6" i="6"/>
  <c r="F27" i="1"/>
  <c r="H26" i="1"/>
  <c r="M7" i="7"/>
  <c r="K7" i="6"/>
  <c r="K6" i="6"/>
  <c r="I9" i="7"/>
  <c r="M9" i="7" s="1"/>
  <c r="M6" i="7" l="1"/>
  <c r="O8" i="7"/>
  <c r="O11" i="7"/>
  <c r="E7" i="6"/>
  <c r="B6" i="7"/>
  <c r="B11" i="7"/>
  <c r="B9" i="7"/>
  <c r="E6" i="6"/>
  <c r="B8" i="7"/>
  <c r="B7" i="7"/>
  <c r="B31" i="12" s="1"/>
  <c r="B10" i="7"/>
  <c r="O7" i="7"/>
  <c r="B35" i="12" s="1"/>
  <c r="O9" i="7"/>
  <c r="O6" i="7"/>
  <c r="F7" i="6"/>
  <c r="F6" i="6"/>
  <c r="M8" i="7"/>
  <c r="M12" i="7" s="1"/>
  <c r="F14" i="7" s="1"/>
  <c r="J14" i="7" s="1"/>
  <c r="K37" i="1"/>
  <c r="E59" i="14" s="1"/>
  <c r="K10" i="6"/>
  <c r="G14" i="6" s="1"/>
  <c r="H14" i="6" s="1"/>
  <c r="J59" i="14" l="1"/>
  <c r="A16" i="10" s="1"/>
  <c r="H59" i="14"/>
  <c r="E46" i="1"/>
  <c r="E47" i="1" s="1"/>
  <c r="B47" i="1" l="1"/>
</calcChain>
</file>

<file path=xl/sharedStrings.xml><?xml version="1.0" encoding="utf-8"?>
<sst xmlns="http://schemas.openxmlformats.org/spreadsheetml/2006/main" count="1778" uniqueCount="1133">
  <si>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</si>
  <si>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</si>
  <si>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</si>
  <si>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</si>
  <si>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</si>
  <si>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</si>
  <si>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</si>
  <si>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-</t>
  </si>
  <si>
    <t xml:space="preserve"> Importe</t>
  </si>
  <si>
    <t xml:space="preserve">Vehículo propio     </t>
  </si>
  <si>
    <t>Kms. recorridos</t>
  </si>
  <si>
    <t>Importe/km</t>
  </si>
  <si>
    <t>Importe</t>
  </si>
  <si>
    <t>GASTOS POR DIETAS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</si>
  <si>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</si>
  <si>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</si>
  <si>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</si>
  <si>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</si>
  <si>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</si>
  <si>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</si>
  <si>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</si>
  <si>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</si>
  <si>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</si>
  <si>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</si>
  <si>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</si>
  <si>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</si>
  <si>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</si>
  <si>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</si>
  <si>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</si>
  <si>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</si>
  <si>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</si>
  <si>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</si>
  <si>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</si>
  <si>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</si>
  <si>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Nombre:</t>
  </si>
  <si>
    <t>Fecha</t>
  </si>
  <si>
    <t>Nº Asiento</t>
  </si>
  <si>
    <t>Nº de cuenta</t>
  </si>
  <si>
    <t>Debe</t>
  </si>
  <si>
    <t>Haber</t>
  </si>
  <si>
    <t>F</t>
  </si>
  <si>
    <t>Z</t>
  </si>
  <si>
    <t>Tipo Contr.</t>
  </si>
  <si>
    <t>Cta. Contr.</t>
  </si>
  <si>
    <t>Nº Doc.</t>
  </si>
  <si>
    <t>07</t>
  </si>
  <si>
    <t>08</t>
  </si>
  <si>
    <t>09</t>
  </si>
  <si>
    <t>16</t>
  </si>
  <si>
    <t>Cód. Depart.</t>
  </si>
  <si>
    <t>Comentarios:</t>
  </si>
  <si>
    <t>Cód. Programa</t>
  </si>
  <si>
    <t>L</t>
  </si>
  <si>
    <t>B</t>
  </si>
  <si>
    <t xml:space="preserve"> bancario del cambio oficial.</t>
  </si>
  <si>
    <t>Fecha inicio</t>
  </si>
  <si>
    <t>Fecha fin</t>
  </si>
  <si>
    <t>(*) Es imprescincible para su justificación la presentación del justificante original.En el caso de viajes al extranjero se adjuntará documento</t>
  </si>
  <si>
    <t>GASTOS DE MANUTENCIÓN</t>
  </si>
  <si>
    <t>EL INTERESADO - Recibí</t>
  </si>
  <si>
    <t>EPGA QS</t>
  </si>
  <si>
    <t>LPGA QS</t>
  </si>
  <si>
    <t>LET QS</t>
  </si>
  <si>
    <t>JUSTIFICACIÓN DE GASTOS POR INDEMNIZACIONES DE CARACTER INDIVIDUAL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</si>
  <si>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</si>
  <si>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</si>
  <si>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</si>
  <si>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</si>
  <si>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</si>
  <si>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</si>
  <si>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</si>
  <si>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</si>
  <si>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</si>
  <si>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</si>
  <si>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</si>
  <si>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</si>
  <si>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</si>
  <si>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</si>
  <si>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</si>
  <si>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Devuelve</t>
  </si>
  <si>
    <t>Nº Cuenta corriente</t>
  </si>
  <si>
    <t>VºBº</t>
  </si>
  <si>
    <t>España</t>
  </si>
  <si>
    <t>CNG, Madrid</t>
  </si>
  <si>
    <t>€</t>
  </si>
  <si>
    <t>Divisa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</si>
  <si>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</si>
  <si>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</si>
  <si>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</si>
  <si>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</si>
  <si>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</si>
  <si>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</si>
  <si>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</si>
  <si>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</si>
  <si>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</si>
  <si>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</si>
  <si>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</si>
  <si>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</si>
  <si>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</si>
  <si>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</si>
  <si>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</si>
  <si>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</si>
  <si>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</si>
  <si>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</si>
  <si>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</si>
  <si>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</si>
  <si>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</si>
  <si>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</si>
  <si>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</si>
  <si>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</si>
  <si>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</si>
  <si>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</si>
  <si>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</si>
  <si>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</si>
  <si>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</si>
  <si>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</si>
  <si>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</si>
  <si>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</si>
  <si>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</si>
  <si>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</si>
  <si>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</si>
  <si>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</si>
  <si>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</si>
  <si>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</si>
  <si>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</si>
  <si>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</si>
  <si>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</si>
  <si>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</si>
  <si>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</si>
  <si>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</si>
  <si>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</si>
  <si>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</si>
  <si>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</si>
  <si>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</si>
  <si>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</si>
  <si>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</si>
  <si>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</si>
  <si>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</si>
  <si>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</si>
  <si>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</si>
  <si>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</si>
  <si>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</si>
  <si>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</si>
  <si>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</si>
  <si>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</si>
  <si>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</si>
  <si>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</si>
  <si>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</si>
  <si>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</si>
  <si>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</si>
  <si>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</si>
  <si>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</si>
  <si>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</si>
  <si>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</si>
  <si>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</si>
  <si>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</si>
  <si>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</si>
  <si>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</si>
  <si>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</si>
  <si>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</si>
  <si>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</si>
  <si>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</si>
  <si>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</si>
  <si>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</si>
  <si>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</si>
  <si>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</si>
  <si>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</si>
  <si>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</si>
  <si>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</si>
  <si>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</si>
  <si>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</si>
  <si>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</si>
  <si>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</si>
  <si>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</si>
  <si>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</si>
  <si>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</si>
  <si>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</si>
  <si>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</si>
  <si>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</si>
  <si>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</si>
  <si>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</si>
  <si>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</si>
  <si>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</si>
  <si>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</si>
  <si>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</si>
  <si>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</si>
  <si>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</si>
  <si>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</si>
  <si>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</si>
  <si>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</si>
  <si>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</si>
  <si>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</si>
  <si>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</si>
  <si>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</si>
  <si>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</si>
  <si>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</si>
  <si>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</si>
  <si>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</si>
  <si>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</si>
  <si>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</si>
  <si>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</si>
  <si>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</si>
  <si>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</si>
  <si>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</si>
  <si>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</si>
  <si>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</si>
  <si>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</si>
  <si>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</si>
  <si>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</si>
  <si>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</si>
  <si>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</si>
  <si>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</si>
  <si>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</si>
  <si>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</si>
  <si>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</si>
  <si>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</si>
  <si>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</si>
  <si>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</si>
  <si>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</si>
  <si>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</si>
  <si>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</si>
  <si>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</si>
  <si>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</si>
  <si>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</si>
  <si>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</si>
  <si>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</si>
  <si>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</si>
  <si>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</si>
  <si>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</si>
  <si>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</si>
  <si>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</si>
  <si>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</si>
  <si>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</si>
  <si>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</si>
  <si>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</si>
  <si>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</si>
  <si>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</si>
  <si>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</si>
  <si>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</si>
  <si>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</si>
  <si>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</si>
  <si>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</si>
  <si>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</si>
  <si>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</si>
  <si>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</si>
  <si>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</si>
  <si>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</si>
  <si>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</si>
  <si>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</si>
  <si>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</si>
  <si>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</si>
  <si>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</si>
  <si>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</si>
  <si>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</si>
  <si>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</si>
  <si>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</si>
  <si>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</si>
  <si>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</si>
  <si>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</si>
  <si>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</si>
  <si>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</si>
  <si>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</si>
  <si>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</si>
  <si>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</si>
  <si>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</si>
  <si>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</si>
  <si>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</si>
  <si>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</si>
  <si>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</si>
  <si>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</si>
  <si>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</si>
  <si>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</si>
  <si>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</si>
  <si>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</si>
  <si>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</si>
  <si>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</si>
  <si>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</si>
  <si>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</si>
  <si>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</si>
  <si>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</si>
  <si>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</si>
  <si>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</si>
  <si>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</si>
  <si>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</si>
  <si>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</si>
  <si>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</si>
  <si>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</si>
  <si>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</si>
  <si>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</si>
  <si>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</si>
  <si>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</si>
  <si>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</si>
  <si>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</si>
  <si>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</si>
  <si>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</si>
  <si>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</si>
  <si>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</si>
  <si>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</si>
  <si>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</si>
  <si>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</si>
  <si>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</si>
  <si>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</si>
  <si>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</si>
  <si>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</si>
  <si>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</si>
  <si>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</si>
  <si>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</si>
  <si>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</si>
  <si>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</si>
  <si>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</si>
  <si>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</si>
  <si>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</si>
  <si>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</si>
  <si>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</si>
  <si>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</si>
  <si>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</si>
  <si>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</si>
  <si>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</si>
  <si>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</si>
  <si>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</si>
  <si>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</si>
  <si>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</si>
  <si>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</si>
  <si>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</si>
  <si>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</si>
  <si>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</si>
  <si>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</si>
  <si>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</si>
  <si>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</si>
  <si>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</si>
  <si>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</si>
  <si>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</si>
  <si>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</si>
  <si>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</si>
  <si>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</si>
  <si>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</si>
  <si>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</si>
  <si>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</si>
  <si>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</si>
  <si>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</si>
  <si>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</si>
  <si>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</si>
  <si>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</si>
  <si>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</si>
  <si>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</si>
  <si>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</si>
  <si>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</si>
  <si>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</si>
  <si>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</si>
  <si>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</si>
  <si>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</si>
  <si>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</si>
  <si>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</si>
  <si>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</si>
  <si>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</si>
  <si>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</si>
  <si>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</si>
  <si>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</si>
  <si>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</si>
  <si>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</si>
  <si>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</si>
  <si>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</si>
  <si>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</si>
  <si>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</si>
  <si>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</si>
  <si>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</si>
  <si>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</si>
  <si>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</si>
  <si>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</si>
  <si>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</si>
  <si>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</si>
  <si>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</si>
  <si>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</si>
  <si>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</si>
  <si>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</si>
  <si>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</si>
  <si>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</si>
  <si>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</si>
  <si>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</si>
  <si>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</si>
  <si>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</si>
  <si>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</si>
  <si>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</si>
  <si>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</si>
  <si>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</si>
  <si>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</si>
  <si>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</si>
  <si>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</si>
  <si>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</si>
  <si>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</si>
  <si>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</si>
  <si>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</si>
  <si>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</si>
  <si>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</si>
  <si>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</si>
  <si>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</si>
  <si>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</si>
  <si>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</si>
  <si>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</si>
  <si>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</si>
  <si>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</si>
  <si>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</si>
  <si>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</si>
  <si>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</si>
  <si>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</si>
  <si>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</si>
  <si>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</si>
  <si>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</si>
  <si>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</si>
  <si>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</si>
  <si>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</si>
  <si>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</si>
  <si>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</si>
  <si>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</si>
  <si>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</si>
  <si>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</si>
  <si>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</si>
  <si>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</si>
  <si>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</si>
  <si>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</si>
  <si>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</si>
  <si>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</si>
  <si>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</si>
  <si>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</si>
  <si>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</si>
  <si>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</si>
  <si>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</si>
  <si>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</si>
  <si>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</si>
  <si>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</si>
  <si>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</si>
  <si>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</si>
  <si>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</si>
  <si>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</si>
  <si>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</si>
  <si>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</si>
  <si>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</si>
  <si>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</si>
  <si>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</si>
  <si>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</si>
  <si>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</si>
  <si>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</si>
  <si>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</si>
  <si>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</si>
  <si>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</si>
  <si>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</si>
  <si>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</si>
  <si>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</si>
  <si>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</si>
  <si>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</si>
  <si>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</si>
  <si>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</si>
  <si>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</si>
  <si>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</si>
  <si>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</si>
  <si>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</si>
  <si>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</si>
  <si>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</si>
  <si>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</si>
  <si>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</si>
  <si>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</si>
  <si>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</si>
  <si>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</si>
  <si>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</si>
  <si>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</si>
  <si>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</si>
  <si>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</si>
  <si>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</si>
  <si>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</si>
  <si>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</si>
  <si>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</si>
  <si>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</si>
  <si>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</si>
  <si>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</si>
  <si>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</si>
  <si>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</si>
  <si>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</si>
  <si>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</si>
  <si>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</si>
  <si>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</si>
  <si>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</si>
  <si>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</si>
  <si>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</si>
  <si>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</si>
  <si>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</si>
  <si>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</si>
  <si>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</si>
  <si>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</si>
  <si>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</si>
  <si>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</si>
  <si>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</si>
  <si>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</si>
  <si>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</si>
  <si>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</si>
  <si>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</si>
  <si>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</si>
  <si>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</si>
  <si>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</si>
  <si>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</si>
  <si>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</si>
  <si>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</si>
  <si>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</si>
  <si>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</si>
  <si>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</si>
  <si>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</si>
  <si>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</si>
  <si>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</si>
  <si>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</si>
  <si>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</si>
  <si>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</si>
  <si>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</si>
  <si>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</si>
  <si>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</si>
  <si>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</si>
  <si>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</si>
  <si>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</si>
  <si>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</si>
  <si>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</si>
  <si>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</si>
  <si>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</si>
  <si>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</si>
  <si>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</si>
  <si>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</si>
  <si>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</si>
  <si>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</si>
  <si>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</si>
  <si>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</si>
  <si>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</si>
  <si>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</si>
  <si>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</si>
  <si>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</si>
  <si>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</si>
  <si>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</si>
  <si>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</si>
  <si>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</si>
  <si>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</si>
  <si>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</si>
  <si>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</si>
  <si>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</si>
  <si>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</si>
  <si>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</si>
  <si>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</si>
  <si>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</si>
  <si>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</si>
  <si>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</si>
  <si>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</si>
  <si>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</si>
  <si>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</si>
  <si>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</si>
  <si>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</si>
  <si>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</si>
  <si>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</si>
  <si>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</si>
  <si>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</si>
  <si>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</si>
  <si>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</si>
  <si>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Varios</t>
  </si>
  <si>
    <t>Ejercicio</t>
  </si>
  <si>
    <t>REAL FEDERACION ESPAÑOLA DE GOLF</t>
  </si>
  <si>
    <t>DEPARTAMENTO FINANCIERO</t>
  </si>
  <si>
    <t>Carátula de Fax</t>
  </si>
  <si>
    <t>Fecha:</t>
  </si>
  <si>
    <t>Para:</t>
  </si>
  <si>
    <t>Alvaro Fernández Jiménez</t>
  </si>
  <si>
    <t>Nº de Fax:</t>
  </si>
  <si>
    <t>91 533 90 58</t>
  </si>
  <si>
    <t>Querido Alvaro:</t>
  </si>
  <si>
    <t>Te remitimos los datos de la/s persona/s a las que hay que incluir en su próxima nómina alguna cantidad</t>
  </si>
  <si>
    <t>por desplazamiento:</t>
  </si>
  <si>
    <t>Kilómetros realizados</t>
  </si>
  <si>
    <t>Un saludo.</t>
  </si>
  <si>
    <t>- Jorge Sagardoy Fidalgo -</t>
  </si>
  <si>
    <t>NIF</t>
  </si>
  <si>
    <t>Campeonato o evento que se liquida</t>
  </si>
  <si>
    <t>Ciudad o campo</t>
  </si>
  <si>
    <t>Fecha de inicio</t>
  </si>
  <si>
    <t>Jugador/a</t>
  </si>
  <si>
    <t>Árbitro</t>
  </si>
  <si>
    <t>Valorador/a</t>
  </si>
  <si>
    <t>Vocal Junta Directiva</t>
  </si>
  <si>
    <t>Vocal Comité Técnico</t>
  </si>
  <si>
    <t>Otros</t>
  </si>
  <si>
    <t>Fecha de finalización</t>
  </si>
  <si>
    <t>Sí</t>
  </si>
  <si>
    <t>No</t>
  </si>
  <si>
    <t>¿Se ha desplazado en su propio coche?</t>
  </si>
  <si>
    <t>Trayecto</t>
  </si>
  <si>
    <t>Medidor</t>
  </si>
  <si>
    <t>Tipo de cambio de divisa (en su caso)</t>
  </si>
  <si>
    <t>€ por unidad de divisa</t>
  </si>
  <si>
    <t>Desplazamiento</t>
  </si>
  <si>
    <t>Manutención</t>
  </si>
  <si>
    <t>Alojamiento</t>
  </si>
  <si>
    <t>Nº de Kilómetros</t>
  </si>
  <si>
    <t>Matrícula</t>
  </si>
  <si>
    <t>Número de cuenta Corriente (20 dígitos)</t>
  </si>
  <si>
    <t>ORDEN DE TRANSFERENCIA BANKIA</t>
  </si>
  <si>
    <t>Cuenta contable</t>
  </si>
  <si>
    <t>Departamento</t>
  </si>
  <si>
    <t>Programa</t>
  </si>
  <si>
    <t>Director de Torneo</t>
  </si>
  <si>
    <t xml:space="preserve">            REAL FEDERACIÓN ESPAÑOLA DE GOLF</t>
  </si>
  <si>
    <t>Fecha en la que se confeciona esta liquidación</t>
  </si>
  <si>
    <t>ES OBLIGATORIO INDICAR LA MATRÍCULA Y EL TRAYECTO</t>
  </si>
  <si>
    <t>Miembro Green Section</t>
  </si>
  <si>
    <t>Asesoramiento Directo</t>
  </si>
  <si>
    <t>Asesoramiento Indirecto</t>
  </si>
  <si>
    <t>Medio Ambiente</t>
  </si>
  <si>
    <t>Construcción</t>
  </si>
  <si>
    <t>Campeonatos</t>
  </si>
  <si>
    <t xml:space="preserve">Fechas </t>
  </si>
  <si>
    <t>C.R.</t>
  </si>
  <si>
    <t>GASTOS DE LOCOMOCIÓN</t>
  </si>
  <si>
    <t xml:space="preserve">Transporte regular: </t>
  </si>
  <si>
    <t>GASTOS DE ALOJAMIENTO</t>
  </si>
  <si>
    <t>Nº de días</t>
  </si>
  <si>
    <t>Importe de manutención según recibos</t>
  </si>
  <si>
    <t>Importe de alojamiento según recibos</t>
  </si>
  <si>
    <t>VARIOS</t>
  </si>
  <si>
    <r>
      <t xml:space="preserve">Itinerario </t>
    </r>
    <r>
      <rPr>
        <b/>
        <u/>
        <sz val="14"/>
        <color theme="3"/>
        <rFont val="Calibri"/>
        <family val="2"/>
      </rPr>
      <t xml:space="preserve">                 </t>
    </r>
  </si>
  <si>
    <t>Avión</t>
  </si>
  <si>
    <t>Tren</t>
  </si>
  <si>
    <t>España ESP</t>
  </si>
  <si>
    <t>2038 7077 20 6800008846</t>
  </si>
  <si>
    <t>de 2013</t>
  </si>
  <si>
    <t xml:space="preserve">Importe/kilómetro </t>
  </si>
  <si>
    <t>Presupuestado CSD</t>
  </si>
  <si>
    <t>Especialidad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</si>
  <si>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</si>
  <si>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</si>
  <si>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</si>
  <si>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</si>
  <si>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</si>
  <si>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</si>
  <si>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</si>
  <si>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</si>
  <si>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Auxiliares</t>
  </si>
  <si>
    <t>Médicos</t>
  </si>
  <si>
    <t>Deportistas/Alumnos</t>
  </si>
  <si>
    <t>Nueva creación</t>
  </si>
  <si>
    <t>Realizado total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</si>
  <si>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</si>
  <si>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</si>
  <si>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</si>
  <si>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</si>
  <si>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</si>
  <si>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</si>
  <si>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</si>
  <si>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</si>
  <si>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</si>
  <si>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</si>
  <si>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</si>
  <si>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</si>
  <si>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</si>
  <si>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</si>
  <si>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</si>
  <si>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</si>
  <si>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</si>
  <si>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</si>
  <si>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</si>
  <si>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</si>
  <si>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</si>
  <si>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</si>
  <si>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</si>
  <si>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</si>
  <si>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13-001</t>
  </si>
  <si>
    <t>Cº  Canarias Masculino</t>
  </si>
  <si>
    <t>R.C.G.Tenerife</t>
  </si>
  <si>
    <t>GOLF</t>
  </si>
  <si>
    <t>I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</si>
  <si>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</si>
  <si>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</si>
  <si>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</si>
  <si>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</si>
  <si>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</si>
  <si>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</si>
  <si>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</si>
  <si>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</si>
  <si>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</si>
  <si>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</si>
  <si>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</si>
  <si>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</si>
  <si>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</si>
  <si>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</si>
  <si>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</si>
  <si>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</si>
  <si>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</si>
  <si>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</si>
  <si>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</si>
  <si>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</si>
  <si>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</si>
  <si>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</si>
  <si>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</si>
  <si>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</si>
  <si>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</si>
  <si>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</si>
  <si>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</si>
  <si>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</si>
  <si>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</si>
  <si>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</si>
  <si>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</si>
  <si>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</si>
  <si>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</si>
  <si>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</si>
  <si>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</si>
  <si>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</si>
  <si>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</si>
  <si>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</si>
  <si>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</si>
  <si>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</si>
  <si>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</si>
  <si>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</si>
  <si>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</si>
  <si>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 Andrews Links Trophy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</si>
  <si>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</si>
  <si>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</si>
  <si>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</si>
  <si>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</si>
  <si>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</si>
  <si>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</si>
  <si>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</si>
  <si>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</si>
  <si>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</si>
  <si>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</si>
  <si>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</si>
  <si>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</si>
  <si>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</si>
  <si>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</si>
  <si>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</si>
  <si>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</si>
  <si>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</si>
  <si>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</si>
  <si>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</si>
  <si>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</si>
  <si>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</si>
  <si>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</si>
  <si>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</si>
  <si>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</si>
  <si>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</si>
  <si>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</si>
  <si>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</si>
  <si>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</si>
  <si>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</si>
  <si>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</si>
  <si>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</si>
  <si>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</si>
  <si>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</si>
  <si>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</si>
  <si>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</si>
  <si>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</si>
  <si>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</si>
  <si>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</si>
  <si>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</si>
  <si>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</si>
  <si>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</si>
  <si>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</si>
  <si>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</si>
  <si>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</si>
  <si>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</si>
  <si>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</si>
  <si>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</si>
  <si>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</si>
  <si>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Match España-Suecia Femenino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</si>
  <si>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</si>
  <si>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</si>
  <si>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</si>
  <si>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</si>
  <si>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</si>
  <si>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</si>
  <si>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</si>
  <si>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</si>
  <si>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</si>
  <si>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</si>
  <si>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</si>
  <si>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</si>
  <si>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</si>
  <si>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</si>
  <si>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</si>
  <si>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</si>
  <si>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</si>
  <si>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</si>
  <si>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</si>
  <si>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</si>
  <si>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</si>
  <si>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</si>
  <si>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</si>
  <si>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</si>
  <si>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</si>
  <si>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</si>
  <si>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</si>
  <si>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</si>
  <si>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</si>
  <si>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</si>
  <si>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</si>
  <si>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</si>
  <si>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</si>
  <si>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</si>
  <si>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</si>
  <si>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</si>
  <si>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</si>
  <si>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</si>
  <si>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</si>
  <si>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</si>
  <si>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</si>
  <si>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Cº Europa Absoluto por Equipos Femenino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</si>
  <si>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</si>
  <si>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</si>
  <si>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</si>
  <si>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</si>
  <si>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</si>
  <si>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</si>
  <si>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</si>
  <si>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</si>
  <si>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</si>
  <si>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</si>
  <si>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</si>
  <si>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</si>
  <si>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</si>
  <si>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</si>
  <si>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Cº Internacional de Finlandia Femenino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</si>
  <si>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</si>
  <si>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</si>
  <si>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</si>
  <si>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</si>
  <si>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</si>
  <si>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</si>
  <si>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</si>
  <si>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</si>
  <si>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</si>
  <si>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</si>
  <si>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</si>
  <si>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</si>
  <si>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</si>
  <si>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</si>
  <si>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</si>
  <si>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</si>
  <si>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</si>
  <si>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</si>
  <si>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</si>
  <si>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</si>
  <si>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 Masters Juniors Cup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</si>
  <si>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</si>
  <si>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</si>
  <si>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</si>
  <si>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</si>
  <si>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</si>
  <si>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</si>
  <si>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</si>
  <si>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</si>
  <si>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</si>
  <si>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</si>
  <si>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</si>
  <si>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</si>
  <si>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</si>
  <si>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</si>
  <si>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</si>
  <si>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</si>
  <si>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</si>
  <si>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</si>
  <si>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</si>
  <si>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</si>
  <si>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</si>
  <si>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</si>
  <si>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</si>
  <si>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</si>
  <si>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</si>
  <si>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</si>
  <si>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</si>
  <si>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</si>
  <si>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</si>
  <si>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</si>
  <si>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</si>
  <si>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V</t>
  </si>
  <si>
    <t>13-075</t>
  </si>
  <si>
    <t>Arbitrajes</t>
  </si>
  <si>
    <t>13-076</t>
  </si>
  <si>
    <t>Comisión Antidopaje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</si>
  <si>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</si>
  <si>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</si>
  <si>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</si>
  <si>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</si>
  <si>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</si>
  <si>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</si>
  <si>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</si>
  <si>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</si>
  <si>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</si>
  <si>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</si>
  <si>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</si>
  <si>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</si>
  <si>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</si>
  <si>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USPGA QS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</si>
  <si>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</si>
  <si>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</si>
  <si>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</si>
  <si>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</si>
  <si>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</si>
  <si>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</si>
  <si>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</si>
  <si>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</si>
  <si>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</si>
  <si>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</si>
  <si>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</si>
  <si>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</si>
  <si>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</si>
  <si>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</si>
  <si>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</si>
  <si>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</si>
  <si>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</si>
  <si>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</si>
  <si>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</si>
  <si>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</si>
  <si>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</si>
  <si>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II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</si>
  <si>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</si>
  <si>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</si>
  <si>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</si>
  <si>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</si>
  <si>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</si>
  <si>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</si>
  <si>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</si>
  <si>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</si>
  <si>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</si>
  <si>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</si>
  <si>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</si>
  <si>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</si>
  <si>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</si>
  <si>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</si>
  <si>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</si>
  <si>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Cº Interclubs Femenino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</si>
  <si>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</si>
  <si>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</si>
  <si>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</si>
  <si>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</si>
  <si>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</si>
  <si>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</si>
  <si>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</si>
  <si>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</si>
  <si>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</si>
  <si>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</si>
  <si>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</si>
  <si>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</si>
  <si>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</si>
  <si>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</si>
  <si>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</si>
  <si>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</si>
  <si>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</si>
  <si>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</si>
  <si>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</si>
  <si>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</si>
  <si>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</si>
  <si>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</si>
  <si>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Cº Interterritorial de España Infantil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</si>
  <si>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</si>
  <si>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</si>
  <si>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</si>
  <si>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</si>
  <si>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</si>
  <si>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</si>
  <si>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</si>
  <si>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</si>
  <si>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</si>
  <si>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</si>
  <si>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</si>
  <si>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</si>
  <si>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</si>
  <si>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</si>
  <si>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</si>
  <si>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</si>
  <si>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Cº España Masculino P&amp;P</t>
  </si>
  <si>
    <t>Las Palmeras, Canarias</t>
  </si>
  <si>
    <t>P&amp;P</t>
  </si>
  <si>
    <t>13-426</t>
  </si>
  <si>
    <t>Cº España Femenino P&amp;P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</si>
  <si>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</si>
  <si>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</si>
  <si>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</si>
  <si>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</si>
  <si>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</si>
  <si>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</si>
  <si>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</si>
  <si>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</si>
  <si>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</si>
  <si>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</si>
  <si>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</si>
  <si>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</si>
  <si>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</si>
  <si>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</si>
  <si>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</si>
  <si>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</si>
  <si>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</si>
  <si>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</si>
  <si>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</si>
  <si>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</si>
  <si>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</si>
  <si>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</si>
  <si>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</si>
  <si>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</si>
  <si>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</si>
  <si>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</si>
  <si>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</si>
  <si>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</si>
  <si>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</si>
  <si>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</si>
  <si>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</si>
  <si>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</si>
  <si>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</si>
  <si>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</si>
  <si>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</si>
  <si>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</si>
  <si>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</si>
  <si>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</si>
  <si>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</si>
  <si>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</si>
  <si>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</si>
  <si>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</si>
  <si>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</si>
  <si>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</si>
  <si>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</si>
  <si>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</si>
  <si>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</si>
  <si>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</si>
  <si>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</si>
  <si>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</si>
  <si>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</si>
  <si>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</si>
  <si>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</si>
  <si>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</si>
  <si>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</si>
  <si>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</si>
  <si>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Golf Adaptado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</si>
  <si>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</si>
  <si>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</si>
  <si>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</si>
  <si>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</si>
  <si>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</si>
  <si>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</si>
  <si>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</si>
  <si>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III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</si>
  <si>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</si>
  <si>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</si>
  <si>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</si>
  <si>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</si>
  <si>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</si>
  <si>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</si>
  <si>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</si>
  <si>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</si>
  <si>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</si>
  <si>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</si>
  <si>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</si>
  <si>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</si>
  <si>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</si>
  <si>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</si>
  <si>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</si>
  <si>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</si>
  <si>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</si>
  <si>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</si>
  <si>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IV</t>
  </si>
  <si>
    <t>13-801</t>
  </si>
  <si>
    <t>Reuniones IPPA P&amp;P</t>
  </si>
  <si>
    <t>13-802</t>
  </si>
  <si>
    <t>Asamblea Presidentes P&amp;P</t>
  </si>
  <si>
    <t>13-803</t>
  </si>
  <si>
    <t>Green-Section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</si>
  <si>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</si>
  <si>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</si>
  <si>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</si>
  <si>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</si>
  <si>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</si>
  <si>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</si>
  <si>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</si>
  <si>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</si>
  <si>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</si>
  <si>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</si>
  <si>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</si>
  <si>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</si>
  <si>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</si>
  <si>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</si>
  <si>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</si>
  <si>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</si>
  <si>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</si>
  <si>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</si>
  <si>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</si>
  <si>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</si>
  <si>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</si>
  <si>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Cº España Senior P&amp;P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</si>
  <si>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</si>
  <si>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</si>
  <si>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</si>
  <si>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</si>
  <si>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</si>
  <si>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</si>
  <si>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</si>
  <si>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</si>
  <si>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</si>
  <si>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</si>
  <si>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</si>
  <si>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</si>
  <si>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</si>
  <si>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</si>
  <si>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</si>
  <si>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</si>
  <si>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</si>
  <si>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</si>
  <si>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</si>
  <si>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</si>
  <si>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</si>
  <si>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</si>
  <si>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</si>
  <si>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</si>
  <si>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</si>
  <si>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</si>
  <si>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</si>
  <si>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</si>
  <si>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</si>
  <si>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</si>
  <si>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</si>
  <si>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</si>
  <si>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</si>
  <si>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</si>
  <si>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</si>
  <si>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</si>
  <si>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</si>
  <si>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Master Senior</t>
  </si>
  <si>
    <t xml:space="preserve">Total Gastos </t>
  </si>
  <si>
    <t>13-023</t>
  </si>
  <si>
    <t>Campeonatos por invitación Masculinos</t>
  </si>
  <si>
    <t>Provisión</t>
  </si>
  <si>
    <t>Sergio de Céspedes Rodríguez</t>
  </si>
  <si>
    <t>44576869-V</t>
  </si>
  <si>
    <t>Entrenador Nacional CTJ</t>
  </si>
  <si>
    <t>Centro Nacional de Golf (Madrid)</t>
  </si>
  <si>
    <t>0065 0161 14 0001037198</t>
  </si>
  <si>
    <t>Concentración Juvenil Mixta 13-422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</si>
</sst>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€_-;\-* #,##0\ _€_-;_-* &quot;-&quot;\ _€_-;_-@_-"/>
    <numFmt numFmtId="43" formatCode="_-* #,##0.00\ _€_-;\-* #,##0.00\ _€_-;_-* &quot;-&quot;??\ _€_-;_-@_-"/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  <numFmt numFmtId="170" formatCode="_-* #,##0.00\ &quot;€&quot;_-;\-* #,##0.00\ &quot;€&quot;_-;_-* &quot;-&quot;\ &quot;€&quot;_-;_-@_-"/>
    <numFmt numFmtId="171" formatCode="#,##0\ &quot;Pts&quot;;[Red]\-#,##0\ &quot;Pts&quot;"/>
  </numFmts>
  <fonts count="75" x14ac:knownFonts="1">
    <font>
      <sz val="10"/>
      <color indexed="0"/>
      <name val="MS Sans Serif"/>
    </font>
    <font>
      <b/>
      <sz val="10"/>
      <color indexed="0"/>
      <name val="MS Sans Serif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6"/>
      <name val="Calibri"/>
      <family val="2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b/>
      <sz val="10"/>
      <color theme="0"/>
      <name val="MS Sans Serif"/>
      <family val="2"/>
    </font>
    <font>
      <b/>
      <sz val="2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sz val="22"/>
      <name val="Calibri"/>
      <family val="2"/>
    </font>
    <font>
      <sz val="22"/>
      <color indexed="48"/>
      <name val="Calibri"/>
      <family val="2"/>
    </font>
    <font>
      <sz val="12"/>
      <color indexed="10"/>
      <name val="Calibri"/>
      <family val="2"/>
    </font>
    <font>
      <sz val="16"/>
      <color theme="0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indexed="0"/>
      <name val="MS Sans Serif"/>
      <family val="2"/>
    </font>
    <font>
      <b/>
      <i/>
      <sz val="20"/>
      <color theme="3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20"/>
      <color rgb="FF0070C0"/>
      <name val="Calibri"/>
      <family val="2"/>
      <scheme val="minor"/>
    </font>
    <font>
      <b/>
      <i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sz val="8"/>
      <color theme="0"/>
      <name val="Calibri"/>
      <family val="2"/>
      <scheme val="minor"/>
    </font>
    <font>
      <sz val="26"/>
      <name val="Calibri"/>
      <family val="2"/>
    </font>
    <font>
      <b/>
      <sz val="20"/>
      <color rgb="FF0070C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16"/>
      <color rgb="FF0070C0"/>
      <name val="Calibri"/>
      <family val="2"/>
    </font>
    <font>
      <b/>
      <i/>
      <sz val="12"/>
      <color rgb="FF0070C0"/>
      <name val="Calibri"/>
      <family val="2"/>
    </font>
    <font>
      <b/>
      <sz val="10"/>
      <color rgb="FF0070C0"/>
      <name val="Calibri"/>
      <family val="2"/>
    </font>
    <font>
      <b/>
      <sz val="16"/>
      <color rgb="FF0070C0"/>
      <name val="Calibri"/>
      <family val="2"/>
    </font>
    <font>
      <b/>
      <sz val="18"/>
      <color rgb="FF0070C0"/>
      <name val="Calibri"/>
      <family val="2"/>
    </font>
    <font>
      <b/>
      <sz val="7"/>
      <color rgb="FF0070C0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rgb="FF0070C0"/>
      <name val="Calibri"/>
      <family val="2"/>
    </font>
    <font>
      <b/>
      <u/>
      <sz val="14"/>
      <color rgb="FF0070C0"/>
      <name val="Calibri"/>
      <family val="2"/>
    </font>
    <font>
      <b/>
      <sz val="7"/>
      <color rgb="FF0070C0"/>
      <name val="MS Sans Serif"/>
      <family val="2"/>
    </font>
    <font>
      <b/>
      <sz val="10"/>
      <color theme="3"/>
      <name val="Calibri"/>
      <family val="2"/>
    </font>
    <font>
      <b/>
      <sz val="18"/>
      <color theme="3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9"/>
      <color theme="3"/>
      <name val="Calibri"/>
      <family val="2"/>
    </font>
    <font>
      <b/>
      <sz val="14"/>
      <color theme="3"/>
      <name val="Calibri"/>
      <family val="2"/>
    </font>
    <font>
      <b/>
      <sz val="8"/>
      <color theme="3"/>
      <name val="Calibri"/>
      <family val="2"/>
    </font>
    <font>
      <b/>
      <sz val="26"/>
      <color theme="3"/>
      <name val="Calibri"/>
      <family val="2"/>
    </font>
    <font>
      <b/>
      <sz val="11"/>
      <color theme="3"/>
      <name val="Calibri"/>
      <family val="2"/>
    </font>
    <font>
      <b/>
      <i/>
      <sz val="22"/>
      <color rgb="FF0070C0"/>
      <name val="Calibri"/>
      <family val="2"/>
    </font>
    <font>
      <b/>
      <u/>
      <sz val="14"/>
      <color theme="3"/>
      <name val="Calibri"/>
      <family val="2"/>
    </font>
    <font>
      <b/>
      <i/>
      <sz val="18"/>
      <color rgb="FF0070C0"/>
      <name val="Calibri"/>
      <family val="2"/>
    </font>
    <font>
      <b/>
      <u/>
      <sz val="14"/>
      <color theme="0"/>
      <name val="Calibri"/>
      <family val="2"/>
    </font>
    <font>
      <b/>
      <sz val="18"/>
      <color rgb="FF0070C0"/>
      <name val="Calibri"/>
      <family val="2"/>
      <scheme val="minor"/>
    </font>
    <font>
      <b/>
      <i/>
      <sz val="14"/>
      <color rgb="FF0070C0"/>
      <name val="Calibri"/>
      <family val="2"/>
    </font>
    <font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indexed="0"/>
      <name val="Calibri"/>
      <family val="2"/>
      <scheme val="minor"/>
    </font>
    <font>
      <sz val="15"/>
      <color indexed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0"/>
      <color rgb="FF33993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double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double">
        <color theme="3"/>
      </bottom>
      <diagonal/>
    </border>
    <border>
      <left/>
      <right style="thin">
        <color theme="3"/>
      </right>
      <top style="thin">
        <color theme="3"/>
      </top>
      <bottom style="double">
        <color theme="3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403">
    <xf numFmtId="0" fontId="0" fillId="0" borderId="0" xfId="0"/>
    <xf numFmtId="0" fontId="1" fillId="0" borderId="0" xfId="0" applyFont="1"/>
    <xf numFmtId="0" fontId="7" fillId="0" borderId="0" xfId="0" applyFont="1" applyProtection="1">
      <protection locked="0"/>
    </xf>
    <xf numFmtId="0" fontId="8" fillId="0" borderId="0" xfId="0" applyFont="1" applyFill="1"/>
    <xf numFmtId="14" fontId="8" fillId="0" borderId="0" xfId="0" applyNumberFormat="1" applyFont="1" applyFill="1"/>
    <xf numFmtId="0" fontId="8" fillId="0" borderId="4" xfId="0" applyFont="1" applyFill="1" applyBorder="1" applyAlignment="1"/>
    <xf numFmtId="0" fontId="8" fillId="0" borderId="5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/>
    <xf numFmtId="0" fontId="8" fillId="0" borderId="2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4" fontId="9" fillId="0" borderId="2" xfId="0" applyNumberFormat="1" applyFont="1" applyFill="1" applyBorder="1" applyAlignment="1">
      <alignment horizontal="center"/>
    </xf>
    <xf numFmtId="168" fontId="8" fillId="0" borderId="7" xfId="0" applyNumberFormat="1" applyFont="1" applyFill="1" applyBorder="1" applyAlignment="1">
      <alignment vertical="center"/>
    </xf>
    <xf numFmtId="0" fontId="8" fillId="0" borderId="1" xfId="0" applyFont="1" applyFill="1" applyBorder="1"/>
    <xf numFmtId="0" fontId="8" fillId="0" borderId="2" xfId="0" applyFont="1" applyFill="1" applyBorder="1" applyAlignment="1">
      <alignment vertical="center"/>
    </xf>
    <xf numFmtId="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0" fillId="6" borderId="0" xfId="0" applyFont="1" applyFill="1"/>
    <xf numFmtId="0" fontId="10" fillId="6" borderId="0" xfId="0" applyFont="1" applyFill="1" applyAlignment="1">
      <alignment horizontal="left"/>
    </xf>
    <xf numFmtId="0" fontId="10" fillId="6" borderId="0" xfId="0" applyFont="1" applyFill="1" applyAlignment="1">
      <alignment horizontal="center"/>
    </xf>
    <xf numFmtId="0" fontId="7" fillId="0" borderId="0" xfId="0" applyFont="1" applyProtection="1"/>
    <xf numFmtId="0" fontId="11" fillId="0" borderId="0" xfId="0" applyFont="1" applyProtection="1"/>
    <xf numFmtId="0" fontId="7" fillId="0" borderId="9" xfId="0" applyFont="1" applyBorder="1" applyAlignment="1" applyProtection="1"/>
    <xf numFmtId="0" fontId="12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14" fontId="7" fillId="0" borderId="2" xfId="0" applyNumberFormat="1" applyFont="1" applyBorder="1" applyAlignment="1" applyProtection="1">
      <alignment horizontal="center"/>
    </xf>
    <xf numFmtId="0" fontId="6" fillId="4" borderId="2" xfId="0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7" fillId="0" borderId="5" xfId="0" applyFont="1" applyBorder="1" applyProtection="1"/>
    <xf numFmtId="0" fontId="7" fillId="0" borderId="2" xfId="0" applyFont="1" applyBorder="1" applyProtection="1"/>
    <xf numFmtId="4" fontId="6" fillId="0" borderId="2" xfId="0" applyNumberFormat="1" applyFont="1" applyBorder="1" applyProtection="1"/>
    <xf numFmtId="4" fontId="7" fillId="0" borderId="2" xfId="0" applyNumberFormat="1" applyFont="1" applyBorder="1" applyProtection="1"/>
    <xf numFmtId="3" fontId="7" fillId="0" borderId="2" xfId="0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left"/>
    </xf>
    <xf numFmtId="0" fontId="6" fillId="4" borderId="3" xfId="0" applyFont="1" applyFill="1" applyBorder="1" applyAlignment="1" applyProtection="1">
      <alignment horizontal="center"/>
    </xf>
    <xf numFmtId="49" fontId="13" fillId="0" borderId="11" xfId="0" applyNumberFormat="1" applyFont="1" applyBorder="1" applyAlignment="1" applyProtection="1">
      <alignment horizontal="center"/>
    </xf>
    <xf numFmtId="0" fontId="7" fillId="0" borderId="11" xfId="0" applyFont="1" applyBorder="1" applyProtection="1"/>
    <xf numFmtId="4" fontId="7" fillId="0" borderId="0" xfId="0" applyNumberFormat="1" applyFont="1" applyProtection="1"/>
    <xf numFmtId="0" fontId="14" fillId="0" borderId="0" xfId="0" applyFont="1" applyProtection="1"/>
    <xf numFmtId="0" fontId="13" fillId="0" borderId="0" xfId="0" applyFont="1" applyBorder="1" applyProtection="1"/>
    <xf numFmtId="0" fontId="7" fillId="0" borderId="0" xfId="0" applyFont="1" applyBorder="1" applyProtection="1"/>
    <xf numFmtId="0" fontId="15" fillId="0" borderId="0" xfId="0" applyFont="1" applyProtection="1"/>
    <xf numFmtId="0" fontId="7" fillId="0" borderId="12" xfId="0" applyFont="1" applyBorder="1" applyAlignment="1" applyProtection="1">
      <alignment horizontal="center"/>
    </xf>
    <xf numFmtId="0" fontId="7" fillId="0" borderId="12" xfId="0" applyFont="1" applyBorder="1" applyProtection="1"/>
    <xf numFmtId="4" fontId="6" fillId="0" borderId="12" xfId="0" applyNumberFormat="1" applyFont="1" applyBorder="1" applyProtection="1"/>
    <xf numFmtId="3" fontId="7" fillId="0" borderId="12" xfId="0" applyNumberFormat="1" applyFont="1" applyBorder="1" applyAlignment="1" applyProtection="1">
      <alignment horizontal="center"/>
    </xf>
    <xf numFmtId="4" fontId="7" fillId="0" borderId="12" xfId="0" applyNumberFormat="1" applyFont="1" applyBorder="1" applyProtection="1"/>
    <xf numFmtId="167" fontId="6" fillId="0" borderId="2" xfId="0" applyNumberFormat="1" applyFont="1" applyBorder="1" applyProtection="1"/>
    <xf numFmtId="49" fontId="6" fillId="0" borderId="2" xfId="0" applyNumberFormat="1" applyFont="1" applyBorder="1" applyAlignment="1" applyProtection="1">
      <alignment horizontal="center"/>
    </xf>
    <xf numFmtId="49" fontId="7" fillId="4" borderId="2" xfId="0" applyNumberFormat="1" applyFont="1" applyFill="1" applyBorder="1" applyProtection="1"/>
    <xf numFmtId="3" fontId="6" fillId="4" borderId="2" xfId="0" applyNumberFormat="1" applyFont="1" applyFill="1" applyBorder="1" applyProtection="1"/>
    <xf numFmtId="3" fontId="13" fillId="0" borderId="2" xfId="0" applyNumberFormat="1" applyFont="1" applyBorder="1" applyProtection="1"/>
    <xf numFmtId="4" fontId="16" fillId="0" borderId="9" xfId="0" applyNumberFormat="1" applyFont="1" applyBorder="1" applyProtection="1"/>
    <xf numFmtId="0" fontId="2" fillId="0" borderId="0" xfId="0" applyFont="1"/>
    <xf numFmtId="3" fontId="2" fillId="0" borderId="0" xfId="0" applyNumberFormat="1" applyFont="1"/>
    <xf numFmtId="0" fontId="5" fillId="0" borderId="0" xfId="0" applyFont="1" applyBorder="1" applyAlignment="1">
      <alignment horizontal="centerContinuous"/>
    </xf>
    <xf numFmtId="0" fontId="3" fillId="0" borderId="0" xfId="0" applyFont="1"/>
    <xf numFmtId="0" fontId="21" fillId="0" borderId="0" xfId="0" applyFont="1" applyBorder="1" applyAlignment="1">
      <alignment horizontal="centerContinuous"/>
    </xf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Continuous"/>
    </xf>
    <xf numFmtId="0" fontId="2" fillId="0" borderId="8" xfId="0" applyFont="1" applyBorder="1"/>
    <xf numFmtId="3" fontId="2" fillId="0" borderId="8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0" fontId="4" fillId="0" borderId="0" xfId="0" applyFont="1"/>
    <xf numFmtId="170" fontId="23" fillId="3" borderId="0" xfId="0" applyNumberFormat="1" applyFont="1" applyFill="1" applyBorder="1" applyAlignment="1" applyProtection="1">
      <alignment horizontal="right"/>
    </xf>
    <xf numFmtId="171" fontId="2" fillId="0" borderId="0" xfId="0" applyNumberFormat="1" applyFont="1"/>
    <xf numFmtId="0" fontId="2" fillId="0" borderId="0" xfId="0" quotePrefix="1" applyFont="1"/>
    <xf numFmtId="0" fontId="19" fillId="0" borderId="0" xfId="0" applyFont="1" applyProtection="1"/>
    <xf numFmtId="0" fontId="28" fillId="0" borderId="0" xfId="0" applyFont="1" applyAlignment="1" applyProtection="1"/>
    <xf numFmtId="0" fontId="19" fillId="0" borderId="0" xfId="0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0" xfId="0" applyFont="1" applyFill="1" applyProtection="1"/>
    <xf numFmtId="0" fontId="31" fillId="0" borderId="0" xfId="0" applyFont="1" applyAlignment="1" applyProtection="1">
      <alignment horizontal="center"/>
    </xf>
    <xf numFmtId="0" fontId="33" fillId="0" borderId="0" xfId="0" applyFont="1" applyProtection="1"/>
    <xf numFmtId="0" fontId="33" fillId="0" borderId="0" xfId="0" applyFont="1" applyAlignment="1" applyProtection="1">
      <alignment horizontal="left"/>
    </xf>
    <xf numFmtId="0" fontId="35" fillId="0" borderId="0" xfId="0" applyFont="1" applyAlignment="1" applyProtection="1">
      <alignment horizontal="left"/>
    </xf>
    <xf numFmtId="14" fontId="35" fillId="0" borderId="0" xfId="0" applyNumberFormat="1" applyFont="1" applyAlignment="1" applyProtection="1">
      <alignment horizontal="left"/>
    </xf>
    <xf numFmtId="14" fontId="35" fillId="0" borderId="0" xfId="0" applyNumberFormat="1" applyFont="1" applyAlignment="1" applyProtection="1">
      <alignment horizontal="center"/>
    </xf>
    <xf numFmtId="1" fontId="35" fillId="0" borderId="0" xfId="0" applyNumberFormat="1" applyFont="1" applyAlignment="1" applyProtection="1">
      <alignment horizontal="center"/>
    </xf>
    <xf numFmtId="1" fontId="35" fillId="0" borderId="0" xfId="0" applyNumberFormat="1" applyFont="1" applyFill="1" applyAlignment="1" applyProtection="1">
      <alignment horizontal="center"/>
    </xf>
    <xf numFmtId="0" fontId="33" fillId="0" borderId="0" xfId="0" applyFont="1" applyFill="1" applyProtection="1"/>
    <xf numFmtId="0" fontId="19" fillId="0" borderId="0" xfId="0" applyFont="1" applyFill="1" applyBorder="1" applyProtection="1"/>
    <xf numFmtId="0" fontId="26" fillId="0" borderId="0" xfId="0" applyFont="1" applyFill="1" applyBorder="1" applyProtection="1"/>
    <xf numFmtId="0" fontId="24" fillId="0" borderId="0" xfId="0" applyFont="1" applyFill="1" applyBorder="1" applyProtection="1"/>
    <xf numFmtId="43" fontId="26" fillId="0" borderId="0" xfId="0" applyNumberFormat="1" applyFont="1" applyFill="1" applyBorder="1" applyAlignment="1" applyProtection="1"/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/>
    <xf numFmtId="0" fontId="19" fillId="0" borderId="0" xfId="0" applyFont="1" applyFill="1" applyBorder="1" applyAlignment="1" applyProtection="1"/>
    <xf numFmtId="0" fontId="34" fillId="0" borderId="0" xfId="0" applyFont="1" applyFill="1" applyProtection="1"/>
    <xf numFmtId="0" fontId="17" fillId="0" borderId="0" xfId="0" applyFont="1" applyFill="1" applyProtection="1"/>
    <xf numFmtId="0" fontId="34" fillId="0" borderId="0" xfId="0" applyFont="1" applyFill="1" applyAlignment="1" applyProtection="1"/>
    <xf numFmtId="166" fontId="2" fillId="0" borderId="0" xfId="0" applyNumberFormat="1" applyFont="1" applyAlignment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Alignment="1" applyProtection="1">
      <alignment horizontal="left"/>
    </xf>
    <xf numFmtId="0" fontId="34" fillId="7" borderId="2" xfId="0" applyFont="1" applyFill="1" applyBorder="1" applyAlignment="1" applyProtection="1">
      <alignment horizontal="center"/>
      <protection locked="0"/>
    </xf>
    <xf numFmtId="4" fontId="39" fillId="0" borderId="6" xfId="0" applyNumberFormat="1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4" fontId="38" fillId="0" borderId="22" xfId="0" applyNumberFormat="1" applyFont="1" applyBorder="1" applyAlignment="1" applyProtection="1">
      <alignment horizontal="center"/>
    </xf>
    <xf numFmtId="4" fontId="39" fillId="0" borderId="23" xfId="0" applyNumberFormat="1" applyFont="1" applyBorder="1" applyAlignment="1" applyProtection="1">
      <alignment horizontal="center"/>
    </xf>
    <xf numFmtId="4" fontId="39" fillId="0" borderId="29" xfId="0" applyNumberFormat="1" applyFont="1" applyBorder="1" applyAlignment="1" applyProtection="1">
      <alignment horizontal="center"/>
    </xf>
    <xf numFmtId="0" fontId="28" fillId="0" borderId="7" xfId="0" applyFont="1" applyBorder="1" applyAlignment="1" applyProtection="1"/>
    <xf numFmtId="0" fontId="31" fillId="0" borderId="0" xfId="0" applyFont="1" applyBorder="1" applyAlignment="1" applyProtection="1"/>
    <xf numFmtId="0" fontId="42" fillId="0" borderId="0" xfId="0" applyFont="1" applyProtection="1"/>
    <xf numFmtId="0" fontId="44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/>
    </xf>
    <xf numFmtId="0" fontId="42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right" vertical="center"/>
    </xf>
    <xf numFmtId="0" fontId="42" fillId="0" borderId="0" xfId="0" applyFont="1" applyAlignment="1" applyProtection="1">
      <alignment horizontal="left" vertical="center"/>
    </xf>
    <xf numFmtId="0" fontId="42" fillId="0" borderId="0" xfId="0" quotePrefix="1" applyFont="1" applyAlignment="1" applyProtection="1">
      <alignment horizontal="left"/>
    </xf>
    <xf numFmtId="0" fontId="42" fillId="0" borderId="0" xfId="0" applyFont="1" applyBorder="1" applyAlignment="1" applyProtection="1"/>
    <xf numFmtId="0" fontId="42" fillId="0" borderId="0" xfId="0" applyFont="1" applyBorder="1" applyAlignment="1" applyProtection="1">
      <alignment horizontal="left"/>
    </xf>
    <xf numFmtId="0" fontId="42" fillId="0" borderId="0" xfId="0" applyFont="1" applyBorder="1" applyAlignment="1" applyProtection="1">
      <alignment horizontal="center"/>
    </xf>
    <xf numFmtId="0" fontId="42" fillId="0" borderId="0" xfId="0" applyFont="1" applyAlignment="1" applyProtection="1">
      <alignment horizontal="right"/>
    </xf>
    <xf numFmtId="0" fontId="42" fillId="0" borderId="0" xfId="0" applyFont="1" applyAlignment="1" applyProtection="1">
      <alignment horizontal="right" vertical="top"/>
    </xf>
    <xf numFmtId="165" fontId="42" fillId="0" borderId="0" xfId="0" applyNumberFormat="1" applyFont="1" applyProtection="1"/>
    <xf numFmtId="0" fontId="46" fillId="0" borderId="0" xfId="0" applyFont="1" applyAlignment="1" applyProtection="1">
      <alignment horizontal="left" vertical="top"/>
    </xf>
    <xf numFmtId="0" fontId="47" fillId="3" borderId="0" xfId="0" applyFont="1" applyFill="1" applyAlignment="1" applyProtection="1">
      <alignment horizontal="left" vertical="top"/>
    </xf>
    <xf numFmtId="0" fontId="48" fillId="0" borderId="0" xfId="0" applyFont="1" applyAlignment="1" applyProtection="1">
      <alignment horizontal="left" vertical="top"/>
    </xf>
    <xf numFmtId="3" fontId="48" fillId="0" borderId="0" xfId="0" applyNumberFormat="1" applyFont="1" applyAlignment="1" applyProtection="1">
      <alignment horizontal="left" vertical="top"/>
    </xf>
    <xf numFmtId="0" fontId="48" fillId="0" borderId="0" xfId="0" applyFont="1" applyProtection="1"/>
    <xf numFmtId="0" fontId="48" fillId="0" borderId="0" xfId="0" applyFont="1" applyFill="1" applyAlignment="1" applyProtection="1">
      <alignment horizontal="left" vertical="top"/>
    </xf>
    <xf numFmtId="0" fontId="48" fillId="2" borderId="0" xfId="0" applyFont="1" applyFill="1" applyAlignment="1" applyProtection="1">
      <alignment horizontal="left" vertical="top"/>
    </xf>
    <xf numFmtId="3" fontId="48" fillId="0" borderId="0" xfId="0" applyNumberFormat="1" applyFont="1" applyBorder="1" applyAlignment="1" applyProtection="1">
      <alignment horizontal="left" vertical="top"/>
    </xf>
    <xf numFmtId="0" fontId="47" fillId="3" borderId="0" xfId="0" applyFont="1" applyFill="1" applyAlignment="1" applyProtection="1">
      <alignment horizontal="left"/>
    </xf>
    <xf numFmtId="0" fontId="47" fillId="0" borderId="0" xfId="0" applyFont="1" applyAlignment="1" applyProtection="1">
      <alignment horizontal="left" vertical="top"/>
    </xf>
    <xf numFmtId="169" fontId="47" fillId="0" borderId="0" xfId="0" applyNumberFormat="1" applyFont="1" applyAlignment="1" applyProtection="1">
      <alignment horizontal="left" vertical="top"/>
    </xf>
    <xf numFmtId="0" fontId="49" fillId="0" borderId="0" xfId="0" applyFont="1" applyAlignment="1" applyProtection="1">
      <alignment horizontal="left" vertical="top"/>
    </xf>
    <xf numFmtId="0" fontId="42" fillId="0" borderId="0" xfId="0" applyFont="1" applyBorder="1" applyAlignment="1" applyProtection="1">
      <alignment horizontal="left" vertical="top"/>
    </xf>
    <xf numFmtId="14" fontId="45" fillId="0" borderId="0" xfId="0" applyNumberFormat="1" applyFont="1" applyFill="1" applyProtection="1"/>
    <xf numFmtId="14" fontId="50" fillId="0" borderId="0" xfId="0" applyNumberFormat="1" applyFont="1" applyFill="1" applyProtection="1"/>
    <xf numFmtId="0" fontId="45" fillId="0" borderId="0" xfId="0" applyFont="1" applyFill="1" applyProtection="1"/>
    <xf numFmtId="0" fontId="44" fillId="0" borderId="30" xfId="0" applyFont="1" applyBorder="1" applyAlignment="1" applyProtection="1">
      <alignment horizontal="left" vertical="top"/>
    </xf>
    <xf numFmtId="0" fontId="51" fillId="0" borderId="0" xfId="0" applyFont="1" applyAlignment="1" applyProtection="1">
      <alignment horizontal="left" vertical="top"/>
    </xf>
    <xf numFmtId="0" fontId="51" fillId="0" borderId="0" xfId="0" applyFont="1" applyProtection="1"/>
    <xf numFmtId="0" fontId="51" fillId="0" borderId="0" xfId="0" applyFont="1" applyAlignment="1" applyProtection="1">
      <alignment horizontal="left"/>
    </xf>
    <xf numFmtId="0" fontId="52" fillId="0" borderId="0" xfId="0" applyFont="1" applyAlignment="1" applyProtection="1">
      <alignment horizontal="left"/>
    </xf>
    <xf numFmtId="0" fontId="51" fillId="0" borderId="0" xfId="0" applyFont="1" applyAlignment="1" applyProtection="1">
      <alignment horizontal="right"/>
    </xf>
    <xf numFmtId="0" fontId="51" fillId="0" borderId="0" xfId="0" applyFont="1" applyBorder="1" applyAlignment="1" applyProtection="1">
      <alignment horizontal="left"/>
    </xf>
    <xf numFmtId="0" fontId="51" fillId="0" borderId="0" xfId="0" applyFont="1" applyBorder="1" applyProtection="1"/>
    <xf numFmtId="0" fontId="53" fillId="0" borderId="0" xfId="0" applyFont="1" applyAlignment="1" applyProtection="1">
      <alignment horizontal="right"/>
    </xf>
    <xf numFmtId="0" fontId="51" fillId="0" borderId="35" xfId="0" applyFont="1" applyBorder="1" applyAlignment="1" applyProtection="1">
      <alignment horizontal="left"/>
    </xf>
    <xf numFmtId="0" fontId="51" fillId="0" borderId="35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top"/>
    </xf>
    <xf numFmtId="169" fontId="56" fillId="0" borderId="0" xfId="0" applyNumberFormat="1" applyFont="1" applyAlignment="1" applyProtection="1">
      <alignment horizontal="left" vertical="top"/>
    </xf>
    <xf numFmtId="0" fontId="57" fillId="0" borderId="0" xfId="0" applyFont="1" applyProtection="1"/>
    <xf numFmtId="0" fontId="57" fillId="0" borderId="0" xfId="0" applyFont="1" applyAlignment="1" applyProtection="1">
      <alignment horizontal="left" vertical="top"/>
    </xf>
    <xf numFmtId="0" fontId="57" fillId="0" borderId="0" xfId="0" quotePrefix="1" applyFont="1" applyAlignment="1" applyProtection="1">
      <alignment horizontal="left"/>
    </xf>
    <xf numFmtId="0" fontId="51" fillId="0" borderId="36" xfId="0" applyFont="1" applyBorder="1" applyAlignment="1" applyProtection="1">
      <alignment horizontal="left" vertical="top"/>
    </xf>
    <xf numFmtId="0" fontId="52" fillId="0" borderId="0" xfId="0" applyFont="1" applyAlignment="1" applyProtection="1">
      <alignment horizontal="left" vertical="top"/>
    </xf>
    <xf numFmtId="0" fontId="59" fillId="0" borderId="0" xfId="0" applyFont="1" applyAlignment="1" applyProtection="1">
      <alignment horizontal="left" vertical="center"/>
    </xf>
    <xf numFmtId="0" fontId="52" fillId="0" borderId="0" xfId="0" applyFont="1" applyAlignment="1" applyProtection="1">
      <alignment horizontal="right" vertical="top"/>
    </xf>
    <xf numFmtId="0" fontId="52" fillId="0" borderId="0" xfId="0" applyFont="1" applyAlignment="1" applyProtection="1">
      <alignment horizontal="center" vertical="top"/>
    </xf>
    <xf numFmtId="4" fontId="43" fillId="0" borderId="38" xfId="0" applyNumberFormat="1" applyFont="1" applyBorder="1" applyAlignment="1" applyProtection="1">
      <alignment horizontal="right" wrapText="1"/>
    </xf>
    <xf numFmtId="0" fontId="52" fillId="8" borderId="32" xfId="0" applyFont="1" applyFill="1" applyBorder="1" applyAlignment="1" applyProtection="1">
      <alignment horizontal="left" vertical="top"/>
    </xf>
    <xf numFmtId="0" fontId="44" fillId="8" borderId="33" xfId="0" applyFont="1" applyFill="1" applyBorder="1" applyAlignment="1" applyProtection="1">
      <alignment horizontal="left" vertical="top"/>
    </xf>
    <xf numFmtId="0" fontId="41" fillId="8" borderId="33" xfId="0" applyFont="1" applyFill="1" applyBorder="1" applyAlignment="1" applyProtection="1"/>
    <xf numFmtId="0" fontId="51" fillId="8" borderId="32" xfId="0" applyFont="1" applyFill="1" applyBorder="1" applyAlignment="1" applyProtection="1">
      <alignment horizontal="left" vertical="top"/>
    </xf>
    <xf numFmtId="0" fontId="42" fillId="8" borderId="33" xfId="0" applyFont="1" applyFill="1" applyBorder="1" applyAlignment="1" applyProtection="1">
      <alignment horizontal="left" vertical="top"/>
    </xf>
    <xf numFmtId="43" fontId="26" fillId="0" borderId="0" xfId="1" applyFont="1" applyFill="1" applyBorder="1" applyAlignment="1" applyProtection="1"/>
    <xf numFmtId="0" fontId="7" fillId="0" borderId="13" xfId="0" applyFont="1" applyBorder="1" applyAlignment="1" applyProtection="1">
      <alignment horizontal="left"/>
    </xf>
    <xf numFmtId="3" fontId="7" fillId="0" borderId="2" xfId="0" applyNumberFormat="1" applyFont="1" applyBorder="1" applyProtection="1">
      <protection locked="0"/>
    </xf>
    <xf numFmtId="0" fontId="13" fillId="0" borderId="0" xfId="0" applyFont="1" applyProtection="1"/>
    <xf numFmtId="0" fontId="56" fillId="8" borderId="31" xfId="0" applyFont="1" applyFill="1" applyBorder="1" applyProtection="1"/>
    <xf numFmtId="0" fontId="56" fillId="8" borderId="30" xfId="0" applyFont="1" applyFill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left"/>
    </xf>
    <xf numFmtId="0" fontId="42" fillId="0" borderId="40" xfId="0" applyFont="1" applyBorder="1" applyAlignment="1" applyProtection="1">
      <alignment horizontal="right"/>
    </xf>
    <xf numFmtId="0" fontId="42" fillId="8" borderId="11" xfId="0" applyFont="1" applyFill="1" applyBorder="1" applyAlignment="1" applyProtection="1"/>
    <xf numFmtId="0" fontId="42" fillId="8" borderId="15" xfId="0" applyFont="1" applyFill="1" applyBorder="1" applyAlignment="1" applyProtection="1"/>
    <xf numFmtId="0" fontId="42" fillId="0" borderId="40" xfId="0" applyFont="1" applyBorder="1" applyAlignment="1" applyProtection="1">
      <alignment horizontal="right" vertical="top"/>
    </xf>
    <xf numFmtId="4" fontId="43" fillId="0" borderId="40" xfId="0" applyNumberFormat="1" applyFont="1" applyBorder="1" applyAlignment="1" applyProtection="1">
      <alignment horizontal="right" wrapText="1"/>
    </xf>
    <xf numFmtId="4" fontId="43" fillId="0" borderId="34" xfId="0" applyNumberFormat="1" applyFont="1" applyBorder="1" applyAlignment="1" applyProtection="1">
      <alignment horizontal="right" wrapText="1"/>
    </xf>
    <xf numFmtId="0" fontId="51" fillId="0" borderId="0" xfId="0" applyFont="1" applyBorder="1" applyAlignment="1" applyProtection="1"/>
    <xf numFmtId="0" fontId="42" fillId="0" borderId="0" xfId="0" applyFont="1" applyBorder="1" applyProtection="1"/>
    <xf numFmtId="0" fontId="51" fillId="8" borderId="14" xfId="0" applyFont="1" applyFill="1" applyBorder="1" applyAlignment="1" applyProtection="1">
      <alignment vertical="top"/>
    </xf>
    <xf numFmtId="0" fontId="51" fillId="8" borderId="14" xfId="0" applyFont="1" applyFill="1" applyBorder="1" applyAlignment="1" applyProtection="1">
      <alignment horizontal="left" vertical="top"/>
    </xf>
    <xf numFmtId="0" fontId="51" fillId="8" borderId="11" xfId="0" quotePrefix="1" applyFont="1" applyFill="1" applyBorder="1" applyAlignment="1" applyProtection="1">
      <alignment horizontal="left"/>
    </xf>
    <xf numFmtId="0" fontId="42" fillId="8" borderId="15" xfId="0" quotePrefix="1" applyFont="1" applyFill="1" applyBorder="1" applyAlignment="1" applyProtection="1">
      <alignment horizontal="left"/>
    </xf>
    <xf numFmtId="167" fontId="40" fillId="0" borderId="40" xfId="0" applyNumberFormat="1" applyFont="1" applyBorder="1" applyAlignment="1" applyProtection="1">
      <alignment horizontal="right"/>
    </xf>
    <xf numFmtId="4" fontId="43" fillId="0" borderId="0" xfId="0" applyNumberFormat="1" applyFont="1" applyBorder="1" applyAlignment="1" applyProtection="1">
      <alignment horizontal="right" wrapText="1"/>
    </xf>
    <xf numFmtId="0" fontId="51" fillId="8" borderId="41" xfId="0" applyFont="1" applyFill="1" applyBorder="1" applyAlignment="1" applyProtection="1">
      <alignment horizontal="left" vertical="top"/>
    </xf>
    <xf numFmtId="0" fontId="51" fillId="8" borderId="40" xfId="0" quotePrefix="1" applyFont="1" applyFill="1" applyBorder="1" applyAlignment="1" applyProtection="1">
      <alignment horizontal="left" vertical="top"/>
    </xf>
    <xf numFmtId="0" fontId="42" fillId="8" borderId="42" xfId="0" quotePrefix="1" applyFont="1" applyFill="1" applyBorder="1" applyAlignment="1" applyProtection="1">
      <alignment horizontal="left" vertical="top"/>
    </xf>
    <xf numFmtId="0" fontId="51" fillId="8" borderId="40" xfId="0" applyFont="1" applyFill="1" applyBorder="1" applyAlignment="1" applyProtection="1">
      <alignment horizontal="left"/>
    </xf>
    <xf numFmtId="0" fontId="42" fillId="8" borderId="42" xfId="0" applyFont="1" applyFill="1" applyBorder="1" applyAlignment="1" applyProtection="1"/>
    <xf numFmtId="4" fontId="55" fillId="5" borderId="0" xfId="0" applyNumberFormat="1" applyFont="1" applyFill="1" applyBorder="1" applyAlignment="1" applyProtection="1">
      <alignment horizontal="right" wrapText="1"/>
    </xf>
    <xf numFmtId="4" fontId="60" fillId="5" borderId="46" xfId="0" applyNumberFormat="1" applyFont="1" applyFill="1" applyBorder="1" applyAlignment="1" applyProtection="1">
      <alignment horizontal="right"/>
    </xf>
    <xf numFmtId="0" fontId="42" fillId="0" borderId="47" xfId="0" applyFont="1" applyBorder="1" applyProtection="1"/>
    <xf numFmtId="0" fontId="56" fillId="0" borderId="41" xfId="0" applyFont="1" applyBorder="1" applyProtection="1"/>
    <xf numFmtId="0" fontId="56" fillId="0" borderId="43" xfId="0" quotePrefix="1" applyFont="1" applyBorder="1" applyAlignment="1" applyProtection="1">
      <alignment horizontal="left"/>
    </xf>
    <xf numFmtId="0" fontId="56" fillId="0" borderId="0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/>
    </xf>
    <xf numFmtId="0" fontId="48" fillId="0" borderId="0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right" vertical="top"/>
    </xf>
    <xf numFmtId="0" fontId="56" fillId="0" borderId="0" xfId="0" quotePrefix="1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right"/>
    </xf>
    <xf numFmtId="0" fontId="56" fillId="0" borderId="43" xfId="0" applyFont="1" applyBorder="1" applyAlignment="1" applyProtection="1">
      <alignment horizontal="left"/>
    </xf>
    <xf numFmtId="0" fontId="48" fillId="0" borderId="34" xfId="0" quotePrefix="1" applyFont="1" applyBorder="1" applyAlignment="1" applyProtection="1">
      <alignment horizontal="left"/>
    </xf>
    <xf numFmtId="0" fontId="56" fillId="0" borderId="34" xfId="0" applyFont="1" applyBorder="1" applyProtection="1"/>
    <xf numFmtId="0" fontId="48" fillId="0" borderId="34" xfId="0" applyFont="1" applyBorder="1" applyAlignment="1" applyProtection="1"/>
    <xf numFmtId="0" fontId="48" fillId="0" borderId="34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 wrapText="1"/>
    </xf>
    <xf numFmtId="0" fontId="48" fillId="0" borderId="32" xfId="0" applyFont="1" applyBorder="1" applyAlignment="1" applyProtection="1">
      <alignment horizontal="left" wrapText="1"/>
    </xf>
    <xf numFmtId="3" fontId="56" fillId="0" borderId="32" xfId="0" applyNumberFormat="1" applyFont="1" applyBorder="1" applyAlignment="1" applyProtection="1">
      <alignment horizontal="center"/>
    </xf>
    <xf numFmtId="0" fontId="48" fillId="0" borderId="32" xfId="0" applyFont="1" applyBorder="1" applyProtection="1"/>
    <xf numFmtId="0" fontId="56" fillId="0" borderId="0" xfId="0" applyFont="1" applyBorder="1" applyAlignment="1" applyProtection="1">
      <alignment horizontal="left" wrapText="1"/>
    </xf>
    <xf numFmtId="168" fontId="56" fillId="0" borderId="0" xfId="0" quotePrefix="1" applyNumberFormat="1" applyFont="1" applyBorder="1" applyAlignment="1" applyProtection="1">
      <alignment horizontal="center" wrapText="1"/>
    </xf>
    <xf numFmtId="0" fontId="48" fillId="0" borderId="43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left" vertical="top"/>
    </xf>
    <xf numFmtId="0" fontId="56" fillId="0" borderId="40" xfId="0" applyFont="1" applyBorder="1" applyProtection="1"/>
    <xf numFmtId="0" fontId="48" fillId="0" borderId="40" xfId="0" applyFont="1" applyBorder="1" applyProtection="1"/>
    <xf numFmtId="0" fontId="48" fillId="0" borderId="40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right"/>
    </xf>
    <xf numFmtId="0" fontId="56" fillId="0" borderId="40" xfId="0" applyFont="1" applyBorder="1" applyAlignment="1" applyProtection="1">
      <alignment horizontal="center"/>
    </xf>
    <xf numFmtId="4" fontId="56" fillId="0" borderId="40" xfId="0" applyNumberFormat="1" applyFont="1" applyBorder="1" applyAlignment="1" applyProtection="1">
      <alignment horizontal="center"/>
    </xf>
    <xf numFmtId="0" fontId="56" fillId="0" borderId="40" xfId="0" quotePrefix="1" applyFont="1" applyBorder="1" applyAlignment="1" applyProtection="1">
      <alignment horizontal="left" vertical="center" wrapText="1"/>
    </xf>
    <xf numFmtId="0" fontId="56" fillId="0" borderId="45" xfId="0" applyFont="1" applyBorder="1" applyProtection="1"/>
    <xf numFmtId="0" fontId="56" fillId="0" borderId="34" xfId="0" applyFont="1" applyBorder="1" applyAlignment="1" applyProtection="1"/>
    <xf numFmtId="0" fontId="48" fillId="0" borderId="34" xfId="0" applyFont="1" applyBorder="1" applyProtection="1"/>
    <xf numFmtId="0" fontId="48" fillId="0" borderId="34" xfId="0" applyFont="1" applyBorder="1" applyAlignment="1" applyProtection="1">
      <alignment horizontal="left" vertical="top"/>
    </xf>
    <xf numFmtId="0" fontId="56" fillId="0" borderId="34" xfId="0" applyFont="1" applyBorder="1" applyAlignment="1" applyProtection="1">
      <alignment horizontal="left"/>
    </xf>
    <xf numFmtId="0" fontId="56" fillId="0" borderId="31" xfId="0" applyFont="1" applyBorder="1" applyAlignment="1" applyProtection="1">
      <alignment horizontal="left"/>
    </xf>
    <xf numFmtId="0" fontId="56" fillId="0" borderId="32" xfId="0" applyFont="1" applyBorder="1" applyAlignment="1" applyProtection="1">
      <alignment horizontal="left"/>
    </xf>
    <xf numFmtId="0" fontId="48" fillId="0" borderId="32" xfId="0" applyFont="1" applyBorder="1" applyAlignment="1" applyProtection="1"/>
    <xf numFmtId="0" fontId="56" fillId="0" borderId="32" xfId="0" applyFont="1" applyBorder="1" applyProtection="1"/>
    <xf numFmtId="0" fontId="56" fillId="0" borderId="31" xfId="0" applyFont="1" applyBorder="1" applyProtection="1"/>
    <xf numFmtId="0" fontId="48" fillId="0" borderId="32" xfId="0" applyFont="1" applyBorder="1" applyAlignment="1" applyProtection="1">
      <alignment horizontal="left"/>
    </xf>
    <xf numFmtId="4" fontId="44" fillId="0" borderId="38" xfId="0" applyNumberFormat="1" applyFont="1" applyBorder="1" applyAlignment="1" applyProtection="1">
      <alignment horizontal="right"/>
    </xf>
    <xf numFmtId="167" fontId="62" fillId="0" borderId="38" xfId="0" applyNumberFormat="1" applyFont="1" applyBorder="1" applyAlignment="1" applyProtection="1">
      <alignment horizontal="right"/>
    </xf>
    <xf numFmtId="4" fontId="44" fillId="0" borderId="37" xfId="0" applyNumberFormat="1" applyFont="1" applyBorder="1" applyAlignment="1" applyProtection="1">
      <alignment horizontal="right"/>
    </xf>
    <xf numFmtId="167" fontId="62" fillId="0" borderId="39" xfId="0" applyNumberFormat="1" applyFont="1" applyBorder="1" applyAlignment="1" applyProtection="1">
      <alignment horizontal="right"/>
    </xf>
    <xf numFmtId="4" fontId="44" fillId="0" borderId="30" xfId="0" applyNumberFormat="1" applyFont="1" applyBorder="1" applyAlignment="1" applyProtection="1">
      <alignment horizontal="right" wrapText="1"/>
    </xf>
    <xf numFmtId="166" fontId="59" fillId="0" borderId="0" xfId="0" applyNumberFormat="1" applyFont="1" applyAlignment="1" applyProtection="1">
      <alignment horizontal="left"/>
    </xf>
    <xf numFmtId="0" fontId="56" fillId="0" borderId="0" xfId="0" quotePrefix="1" applyFont="1" applyAlignment="1" applyProtection="1">
      <alignment horizontal="left" vertical="top"/>
    </xf>
    <xf numFmtId="22" fontId="56" fillId="0" borderId="0" xfId="0" applyNumberFormat="1" applyFont="1" applyAlignment="1" applyProtection="1">
      <alignment horizontal="right" vertical="top"/>
    </xf>
    <xf numFmtId="0" fontId="56" fillId="0" borderId="0" xfId="0" applyFont="1" applyProtection="1"/>
    <xf numFmtId="169" fontId="47" fillId="3" borderId="0" xfId="0" applyNumberFormat="1" applyFont="1" applyFill="1" applyBorder="1" applyAlignment="1" applyProtection="1">
      <alignment horizontal="right"/>
    </xf>
    <xf numFmtId="169" fontId="63" fillId="3" borderId="0" xfId="0" applyNumberFormat="1" applyFont="1" applyFill="1" applyBorder="1" applyAlignment="1" applyProtection="1">
      <alignment horizontal="right"/>
    </xf>
    <xf numFmtId="0" fontId="48" fillId="0" borderId="0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center"/>
    </xf>
    <xf numFmtId="0" fontId="51" fillId="8" borderId="40" xfId="0" applyFont="1" applyFill="1" applyBorder="1" applyProtection="1"/>
    <xf numFmtId="0" fontId="42" fillId="8" borderId="42" xfId="0" applyFont="1" applyFill="1" applyBorder="1" applyProtection="1"/>
    <xf numFmtId="0" fontId="56" fillId="0" borderId="41" xfId="0" quotePrefix="1" applyFont="1" applyBorder="1" applyAlignment="1" applyProtection="1">
      <alignment horizontal="left"/>
    </xf>
    <xf numFmtId="0" fontId="56" fillId="0" borderId="40" xfId="0" applyFont="1" applyBorder="1" applyAlignment="1" applyProtection="1">
      <alignment horizontal="left"/>
    </xf>
    <xf numFmtId="0" fontId="48" fillId="0" borderId="40" xfId="0" applyFont="1" applyBorder="1" applyAlignment="1" applyProtection="1">
      <alignment horizontal="left"/>
    </xf>
    <xf numFmtId="0" fontId="48" fillId="0" borderId="40" xfId="0" quotePrefix="1" applyFont="1" applyBorder="1" applyAlignment="1" applyProtection="1">
      <alignment horizontal="left"/>
    </xf>
    <xf numFmtId="0" fontId="48" fillId="0" borderId="40" xfId="0" applyFont="1" applyBorder="1" applyAlignment="1" applyProtection="1"/>
    <xf numFmtId="4" fontId="44" fillId="0" borderId="37" xfId="0" applyNumberFormat="1" applyFont="1" applyBorder="1" applyAlignment="1" applyProtection="1">
      <alignment horizontal="right" wrapText="1"/>
    </xf>
    <xf numFmtId="164" fontId="40" fillId="0" borderId="32" xfId="0" applyNumberFormat="1" applyFont="1" applyBorder="1" applyAlignment="1" applyProtection="1">
      <alignment horizontal="right"/>
    </xf>
    <xf numFmtId="0" fontId="40" fillId="0" borderId="43" xfId="0" applyFont="1" applyBorder="1" applyAlignment="1" applyProtection="1"/>
    <xf numFmtId="164" fontId="40" fillId="0" borderId="43" xfId="0" applyNumberFormat="1" applyFont="1" applyBorder="1" applyAlignment="1" applyProtection="1"/>
    <xf numFmtId="0" fontId="54" fillId="0" borderId="0" xfId="0" applyFont="1" applyAlignment="1" applyProtection="1">
      <alignment vertical="center" wrapText="1"/>
    </xf>
    <xf numFmtId="4" fontId="64" fillId="0" borderId="50" xfId="0" applyNumberFormat="1" applyFont="1" applyBorder="1" applyProtection="1"/>
    <xf numFmtId="4" fontId="64" fillId="0" borderId="20" xfId="0" applyNumberFormat="1" applyFont="1" applyBorder="1" applyProtection="1"/>
    <xf numFmtId="0" fontId="31" fillId="0" borderId="4" xfId="0" applyFont="1" applyBorder="1" applyAlignment="1" applyProtection="1">
      <protection locked="0"/>
    </xf>
    <xf numFmtId="0" fontId="31" fillId="0" borderId="5" xfId="0" applyFont="1" applyBorder="1" applyAlignment="1" applyProtection="1"/>
    <xf numFmtId="0" fontId="31" fillId="0" borderId="6" xfId="0" applyFont="1" applyBorder="1" applyAlignment="1" applyProtection="1"/>
    <xf numFmtId="0" fontId="31" fillId="0" borderId="11" xfId="0" applyFont="1" applyBorder="1" applyAlignment="1" applyProtection="1"/>
    <xf numFmtId="0" fontId="7" fillId="0" borderId="2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/>
      <protection locked="0"/>
    </xf>
    <xf numFmtId="0" fontId="7" fillId="0" borderId="51" xfId="0" applyFont="1" applyBorder="1" applyAlignment="1" applyProtection="1">
      <alignment horizontal="center"/>
    </xf>
    <xf numFmtId="0" fontId="67" fillId="0" borderId="0" xfId="0" applyFont="1" applyBorder="1" applyAlignment="1" applyProtection="1">
      <alignment horizontal="center"/>
    </xf>
    <xf numFmtId="4" fontId="70" fillId="0" borderId="24" xfId="0" applyNumberFormat="1" applyFont="1" applyBorder="1" applyProtection="1">
      <protection locked="0"/>
    </xf>
    <xf numFmtId="4" fontId="19" fillId="0" borderId="25" xfId="0" applyNumberFormat="1" applyFont="1" applyBorder="1" applyProtection="1"/>
    <xf numFmtId="4" fontId="68" fillId="0" borderId="26" xfId="0" applyNumberFormat="1" applyFont="1" applyBorder="1" applyProtection="1"/>
    <xf numFmtId="4" fontId="69" fillId="0" borderId="25" xfId="0" applyNumberFormat="1" applyFont="1" applyBorder="1" applyProtection="1"/>
    <xf numFmtId="4" fontId="68" fillId="0" borderId="25" xfId="0" applyNumberFormat="1" applyFont="1" applyBorder="1" applyProtection="1"/>
    <xf numFmtId="4" fontId="68" fillId="0" borderId="28" xfId="0" applyNumberFormat="1" applyFont="1" applyBorder="1" applyProtection="1"/>
    <xf numFmtId="4" fontId="34" fillId="0" borderId="23" xfId="0" applyNumberFormat="1" applyFont="1" applyBorder="1" applyProtection="1"/>
    <xf numFmtId="4" fontId="34" fillId="0" borderId="21" xfId="0" applyNumberFormat="1" applyFont="1" applyBorder="1" applyProtection="1"/>
    <xf numFmtId="0" fontId="31" fillId="0" borderId="0" xfId="0" applyFont="1" applyAlignment="1" applyProtection="1">
      <alignment horizontal="center"/>
    </xf>
    <xf numFmtId="0" fontId="2" fillId="0" borderId="0" xfId="0" applyNumberFormat="1" applyFont="1" applyAlignment="1">
      <alignment horizontal="right"/>
    </xf>
    <xf numFmtId="0" fontId="71" fillId="0" borderId="0" xfId="0" applyFont="1" applyAlignment="1" applyProtection="1">
      <alignment horizontal="center"/>
    </xf>
    <xf numFmtId="0" fontId="71" fillId="0" borderId="0" xfId="0" applyFont="1" applyBorder="1" applyAlignment="1" applyProtection="1">
      <alignment horizontal="center"/>
    </xf>
    <xf numFmtId="0" fontId="71" fillId="0" borderId="0" xfId="0" applyFont="1" applyProtection="1"/>
    <xf numFmtId="0" fontId="0" fillId="0" borderId="0" xfId="0" applyFont="1" applyFill="1"/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left"/>
    </xf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7" fillId="0" borderId="2" xfId="0" applyFont="1" applyFill="1" applyBorder="1" applyProtection="1"/>
    <xf numFmtId="0" fontId="6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73" fillId="0" borderId="18" xfId="0" applyFont="1" applyFill="1" applyBorder="1" applyAlignment="1" applyProtection="1"/>
    <xf numFmtId="4" fontId="74" fillId="0" borderId="9" xfId="0" applyNumberFormat="1" applyFont="1" applyFill="1" applyBorder="1" applyAlignment="1" applyProtection="1"/>
    <xf numFmtId="0" fontId="38" fillId="0" borderId="17" xfId="0" applyFont="1" applyFill="1" applyBorder="1" applyAlignment="1" applyProtection="1"/>
    <xf numFmtId="0" fontId="38" fillId="0" borderId="9" xfId="0" applyFont="1" applyFill="1" applyBorder="1" applyAlignment="1" applyProtection="1"/>
    <xf numFmtId="168" fontId="7" fillId="0" borderId="0" xfId="0" applyNumberFormat="1" applyFont="1" applyAlignment="1" applyProtection="1">
      <alignment horizontal="left"/>
    </xf>
    <xf numFmtId="4" fontId="74" fillId="0" borderId="18" xfId="0" applyNumberFormat="1" applyFont="1" applyFill="1" applyBorder="1" applyAlignment="1" applyProtection="1"/>
    <xf numFmtId="2" fontId="39" fillId="0" borderId="9" xfId="0" applyNumberFormat="1" applyFont="1" applyFill="1" applyBorder="1" applyAlignment="1" applyProtection="1">
      <protection locked="0"/>
    </xf>
    <xf numFmtId="4" fontId="70" fillId="0" borderId="1" xfId="0" applyNumberFormat="1" applyFont="1" applyBorder="1" applyProtection="1">
      <protection locked="0"/>
    </xf>
    <xf numFmtId="4" fontId="70" fillId="0" borderId="52" xfId="0" applyNumberFormat="1" applyFont="1" applyBorder="1" applyProtection="1">
      <protection locked="0"/>
    </xf>
    <xf numFmtId="4" fontId="70" fillId="0" borderId="53" xfId="0" applyNumberFormat="1" applyFont="1" applyBorder="1" applyProtection="1">
      <protection locked="0"/>
    </xf>
    <xf numFmtId="0" fontId="24" fillId="0" borderId="0" xfId="0" applyFont="1" applyProtection="1"/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/>
    </xf>
    <xf numFmtId="168" fontId="7" fillId="0" borderId="0" xfId="0" applyNumberFormat="1" applyFont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18" fillId="0" borderId="4" xfId="0" applyNumberFormat="1" applyFont="1" applyFill="1" applyBorder="1" applyAlignment="1">
      <alignment horizontal="center"/>
    </xf>
    <xf numFmtId="1" fontId="18" fillId="0" borderId="5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34" fillId="0" borderId="2" xfId="0" applyFont="1" applyBorder="1" applyAlignment="1" applyProtection="1">
      <alignment horizontal="left"/>
    </xf>
    <xf numFmtId="0" fontId="38" fillId="0" borderId="20" xfId="0" applyFont="1" applyBorder="1" applyAlignment="1" applyProtection="1">
      <alignment horizontal="center"/>
    </xf>
    <xf numFmtId="0" fontId="38" fillId="0" borderId="27" xfId="0" applyFont="1" applyBorder="1" applyAlignment="1" applyProtection="1">
      <alignment horizontal="center"/>
    </xf>
    <xf numFmtId="0" fontId="38" fillId="0" borderId="21" xfId="0" applyFont="1" applyBorder="1" applyAlignment="1" applyProtection="1">
      <alignment horizontal="center"/>
    </xf>
    <xf numFmtId="0" fontId="34" fillId="0" borderId="2" xfId="0" applyFont="1" applyFill="1" applyBorder="1" applyAlignment="1" applyProtection="1">
      <alignment horizontal="left"/>
    </xf>
    <xf numFmtId="0" fontId="19" fillId="7" borderId="2" xfId="0" applyFont="1" applyFill="1" applyBorder="1" applyAlignment="1" applyProtection="1">
      <alignment horizontal="center"/>
      <protection locked="0"/>
    </xf>
    <xf numFmtId="0" fontId="34" fillId="0" borderId="0" xfId="0" applyFont="1" applyFill="1" applyBorder="1" applyAlignment="1" applyProtection="1">
      <alignment horizontal="center"/>
    </xf>
    <xf numFmtId="0" fontId="34" fillId="0" borderId="0" xfId="0" applyFont="1" applyFill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right"/>
      <protection locked="0"/>
    </xf>
    <xf numFmtId="0" fontId="31" fillId="0" borderId="2" xfId="0" applyFont="1" applyBorder="1" applyAlignment="1" applyProtection="1">
      <alignment horizontal="center"/>
      <protection locked="0"/>
    </xf>
    <xf numFmtId="0" fontId="36" fillId="0" borderId="0" xfId="0" applyFont="1" applyFill="1" applyAlignment="1" applyProtection="1">
      <alignment horizontal="center"/>
    </xf>
    <xf numFmtId="41" fontId="34" fillId="0" borderId="0" xfId="1" applyNumberFormat="1" applyFont="1" applyFill="1" applyAlignment="1" applyProtection="1">
      <alignment horizontal="center"/>
      <protection locked="0"/>
    </xf>
    <xf numFmtId="0" fontId="38" fillId="0" borderId="17" xfId="0" applyFont="1" applyFill="1" applyBorder="1" applyAlignment="1" applyProtection="1">
      <alignment horizontal="left"/>
    </xf>
    <xf numFmtId="0" fontId="38" fillId="0" borderId="18" xfId="0" applyFont="1" applyFill="1" applyBorder="1" applyAlignment="1" applyProtection="1">
      <alignment horizontal="left"/>
    </xf>
    <xf numFmtId="0" fontId="37" fillId="0" borderId="0" xfId="0" applyFont="1" applyAlignment="1" applyProtection="1">
      <alignment horizontal="center" vertical="center"/>
    </xf>
    <xf numFmtId="0" fontId="31" fillId="0" borderId="2" xfId="0" applyFont="1" applyBorder="1" applyAlignment="1" applyProtection="1">
      <alignment horizontal="left"/>
      <protection locked="0"/>
    </xf>
    <xf numFmtId="0" fontId="31" fillId="9" borderId="0" xfId="0" applyFont="1" applyFill="1" applyAlignment="1" applyProtection="1">
      <alignment horizontal="center"/>
      <protection locked="0"/>
    </xf>
    <xf numFmtId="0" fontId="28" fillId="0" borderId="0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left"/>
    </xf>
    <xf numFmtId="4" fontId="31" fillId="0" borderId="9" xfId="0" applyNumberFormat="1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31" fillId="0" borderId="0" xfId="0" applyFont="1" applyAlignment="1" applyProtection="1">
      <alignment horizontal="center"/>
    </xf>
    <xf numFmtId="0" fontId="31" fillId="0" borderId="4" xfId="0" applyFont="1" applyBorder="1" applyAlignment="1" applyProtection="1">
      <alignment horizontal="center"/>
      <protection locked="0"/>
    </xf>
    <xf numFmtId="0" fontId="0" fillId="0" borderId="6" xfId="0" applyBorder="1"/>
    <xf numFmtId="0" fontId="0" fillId="0" borderId="5" xfId="0" applyBorder="1"/>
    <xf numFmtId="0" fontId="32" fillId="0" borderId="2" xfId="0" applyFont="1" applyBorder="1" applyAlignment="1" applyProtection="1">
      <alignment horizontal="center"/>
      <protection locked="0"/>
    </xf>
    <xf numFmtId="0" fontId="31" fillId="0" borderId="4" xfId="0" applyFont="1" applyFill="1" applyBorder="1" applyAlignment="1" applyProtection="1">
      <alignment horizontal="left"/>
      <protection locked="0"/>
    </xf>
    <xf numFmtId="0" fontId="31" fillId="0" borderId="6" xfId="0" applyFont="1" applyFill="1" applyBorder="1" applyAlignment="1" applyProtection="1">
      <alignment horizontal="left"/>
      <protection locked="0"/>
    </xf>
    <xf numFmtId="0" fontId="31" fillId="0" borderId="5" xfId="0" applyFont="1" applyFill="1" applyBorder="1" applyAlignment="1" applyProtection="1">
      <alignment horizontal="left"/>
      <protection locked="0"/>
    </xf>
    <xf numFmtId="2" fontId="38" fillId="0" borderId="20" xfId="0" applyNumberFormat="1" applyFont="1" applyBorder="1" applyAlignment="1" applyProtection="1">
      <alignment horizontal="center"/>
    </xf>
    <xf numFmtId="2" fontId="38" fillId="0" borderId="21" xfId="0" applyNumberFormat="1" applyFont="1" applyBorder="1" applyAlignment="1" applyProtection="1">
      <alignment horizontal="center"/>
    </xf>
    <xf numFmtId="0" fontId="72" fillId="0" borderId="0" xfId="0" applyFont="1" applyAlignment="1" applyProtection="1">
      <alignment horizontal="center" wrapText="1" shrinkToFit="1"/>
    </xf>
    <xf numFmtId="0" fontId="30" fillId="0" borderId="0" xfId="0" applyFont="1" applyFill="1" applyBorder="1" applyAlignment="1" applyProtection="1">
      <alignment horizontal="center"/>
    </xf>
    <xf numFmtId="43" fontId="26" fillId="0" borderId="0" xfId="0" applyNumberFormat="1" applyFont="1" applyFill="1" applyBorder="1" applyAlignment="1" applyProtection="1">
      <alignment horizontal="center"/>
    </xf>
    <xf numFmtId="0" fontId="51" fillId="0" borderId="48" xfId="0" applyFont="1" applyBorder="1" applyAlignment="1" applyProtection="1">
      <alignment horizontal="center"/>
      <protection locked="0"/>
    </xf>
    <xf numFmtId="0" fontId="51" fillId="0" borderId="49" xfId="0" applyFont="1" applyBorder="1" applyAlignment="1" applyProtection="1">
      <alignment horizontal="center"/>
      <protection locked="0"/>
    </xf>
    <xf numFmtId="165" fontId="59" fillId="0" borderId="0" xfId="0" quotePrefix="1" applyNumberFormat="1" applyFont="1" applyAlignment="1" applyProtection="1">
      <alignment horizontal="right"/>
    </xf>
    <xf numFmtId="0" fontId="56" fillId="0" borderId="0" xfId="0" applyFont="1" applyBorder="1" applyAlignment="1" applyProtection="1">
      <alignment horizontal="center" wrapText="1"/>
    </xf>
    <xf numFmtId="0" fontId="56" fillId="0" borderId="44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center"/>
    </xf>
    <xf numFmtId="0" fontId="56" fillId="0" borderId="42" xfId="0" applyFont="1" applyBorder="1" applyAlignment="1" applyProtection="1">
      <alignment horizontal="center"/>
    </xf>
    <xf numFmtId="0" fontId="56" fillId="0" borderId="32" xfId="0" applyFont="1" applyBorder="1" applyAlignment="1" applyProtection="1">
      <alignment horizontal="center"/>
    </xf>
    <xf numFmtId="0" fontId="56" fillId="0" borderId="33" xfId="0" applyFont="1" applyBorder="1" applyAlignment="1" applyProtection="1">
      <alignment horizontal="center"/>
    </xf>
    <xf numFmtId="49" fontId="51" fillId="0" borderId="36" xfId="0" applyNumberFormat="1" applyFont="1" applyBorder="1" applyAlignment="1" applyProtection="1">
      <alignment horizontal="center" vertical="top"/>
    </xf>
    <xf numFmtId="0" fontId="42" fillId="0" borderId="4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/>
    </xf>
    <xf numFmtId="0" fontId="42" fillId="0" borderId="0" xfId="0" applyFont="1" applyBorder="1" applyAlignment="1" applyProtection="1">
      <alignment horizontal="center" vertical="center" wrapText="1"/>
    </xf>
    <xf numFmtId="0" fontId="42" fillId="0" borderId="0" xfId="0" applyFont="1" applyAlignment="1" applyProtection="1">
      <alignment horizontal="center" vertical="center" wrapText="1"/>
    </xf>
    <xf numFmtId="0" fontId="56" fillId="8" borderId="3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 vertical="center"/>
    </xf>
    <xf numFmtId="0" fontId="40" fillId="0" borderId="30" xfId="0" applyFont="1" applyBorder="1" applyAlignment="1" applyProtection="1">
      <alignment horizontal="right"/>
    </xf>
    <xf numFmtId="0" fontId="40" fillId="0" borderId="31" xfId="0" applyFont="1" applyBorder="1" applyAlignment="1" applyProtection="1">
      <alignment horizontal="right"/>
    </xf>
    <xf numFmtId="0" fontId="59" fillId="0" borderId="40" xfId="0" applyFont="1" applyBorder="1" applyAlignment="1" applyProtection="1">
      <alignment horizontal="center" vertical="center"/>
    </xf>
    <xf numFmtId="0" fontId="58" fillId="0" borderId="0" xfId="0" applyFont="1" applyAlignment="1" applyProtection="1">
      <alignment horizontal="center" vertical="top"/>
    </xf>
    <xf numFmtId="0" fontId="53" fillId="0" borderId="0" xfId="0" applyFont="1" applyAlignment="1" applyProtection="1">
      <alignment horizontal="center" vertical="center"/>
    </xf>
    <xf numFmtId="0" fontId="52" fillId="0" borderId="0" xfId="0" applyFont="1" applyAlignment="1" applyProtection="1">
      <alignment horizontal="right" vertical="top"/>
    </xf>
    <xf numFmtId="0" fontId="40" fillId="0" borderId="30" xfId="0" applyFont="1" applyBorder="1" applyAlignment="1" applyProtection="1">
      <alignment horizontal="center"/>
    </xf>
    <xf numFmtId="0" fontId="56" fillId="8" borderId="31" xfId="0" applyFont="1" applyFill="1" applyBorder="1" applyAlignment="1" applyProtection="1">
      <alignment horizontal="center"/>
    </xf>
    <xf numFmtId="0" fontId="56" fillId="8" borderId="33" xfId="0" applyFont="1" applyFill="1" applyBorder="1" applyAlignment="1" applyProtection="1">
      <alignment horizontal="center"/>
    </xf>
    <xf numFmtId="0" fontId="40" fillId="0" borderId="31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65" fillId="0" borderId="31" xfId="0" applyFont="1" applyBorder="1" applyAlignment="1" applyProtection="1">
      <alignment horizontal="center"/>
    </xf>
    <xf numFmtId="0" fontId="65" fillId="0" borderId="32" xfId="0" applyFont="1" applyBorder="1" applyAlignment="1" applyProtection="1">
      <alignment horizontal="center"/>
    </xf>
  </cellXfs>
  <cellStyles count="2">
    <cellStyle name="Millares" xfId="1" builtinId="3"/>
    <cellStyle name="Normal" xfId="0" builtinId="0"/>
  </cellStyles>
  <dxfs count="105">
    <dxf>
      <font>
        <color theme="0"/>
      </font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rgb="FF99CCFF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b/>
        <i/>
        <color rgb="FF0070C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/>
        </patternFill>
      </fill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99CCFF"/>
      <color rgb="FFF56775"/>
      <color rgb="FFFFCC66"/>
      <color rgb="FFFF9900"/>
      <color rgb="FFCCFF99"/>
      <color rgb="FF66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704849</xdr:colOff>
      <xdr:row>0</xdr:row>
      <xdr:rowOff>9524</xdr:rowOff>
    </xdr:from>
    <xdr:to>
      <xdr:col>4</xdr:col>
      <xdr:colOff>228543</xdr:colOff>
      <xdr:row>5</xdr:row>
      <xdr:rowOff>167701</xdr:rowOff>
    </xdr:to>
    <xdr:pic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10099" y="9524"/>
          <a:ext cx="1419225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6" name="Rectangle 10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7" name="Rectangle 11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51</xdr:row>
      <xdr:rowOff>19050</xdr:rowOff>
    </xdr:from>
    <xdr:to>
      <xdr:col>4</xdr:col>
      <xdr:colOff>190500</xdr:colOff>
      <xdr:row>51</xdr:row>
      <xdr:rowOff>133350</xdr:rowOff>
    </xdr:to>
    <xdr:sp macro="" textlink="">
      <xdr:nvSpPr>
        <xdr:cNvPr id="1078" name="Rectangle 12"/>
        <xdr:cNvSpPr>
          <a:spLocks noChangeArrowheads="1"/>
        </xdr:cNvSpPr>
      </xdr:nvSpPr>
      <xdr:spPr bwMode="auto">
        <a:xfrm>
          <a:off x="1666875" y="10220325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52</xdr:row>
      <xdr:rowOff>19050</xdr:rowOff>
    </xdr:from>
    <xdr:to>
      <xdr:col>4</xdr:col>
      <xdr:colOff>190500</xdr:colOff>
      <xdr:row>52</xdr:row>
      <xdr:rowOff>133350</xdr:rowOff>
    </xdr:to>
    <xdr:sp macro="" textlink="">
      <xdr:nvSpPr>
        <xdr:cNvPr id="1079" name="Rectangle 13"/>
        <xdr:cNvSpPr>
          <a:spLocks noChangeArrowheads="1"/>
        </xdr:cNvSpPr>
      </xdr:nvSpPr>
      <xdr:spPr bwMode="auto">
        <a:xfrm>
          <a:off x="1666875" y="10382250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647700</xdr:colOff>
      <xdr:row>3</xdr:row>
      <xdr:rowOff>100965</xdr:rowOff>
    </xdr:to>
    <xdr:pic>
      <xdr:nvPicPr>
        <xdr:cNvPr id="1080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"/>
          <a:ext cx="904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76200</xdr:rowOff>
    </xdr:from>
    <xdr:to>
      <xdr:col>1</xdr:col>
      <xdr:colOff>7018</xdr:colOff>
      <xdr:row>7</xdr:row>
      <xdr:rowOff>24827</xdr:rowOff>
    </xdr:to>
    <xdr:pic>
      <xdr:nvPicPr>
        <xdr:cNvPr id="3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76200"/>
          <a:ext cx="1416718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AD16"/>
  <sheetViews>
    <sheetView showZeros="0" zoomScale="90" workbookViewId="0">
      <selection activeCell="B14" sqref="B14"/>
    </sheetView>
  </sheetViews>
  <sheetFormatPr baseColWidth="10" defaultRowHeight="12.75" x14ac:dyDescent="0.2"/>
  <cols>
    <col min="1" max="1" width="12.140625" style="25" bestFit="1" customWidth="1"/>
    <col min="2" max="2" width="5.28515625" style="25" customWidth="1"/>
    <col min="3" max="3" width="3.5703125" style="25" customWidth="1"/>
    <col min="4" max="4" width="4.5703125" style="25" bestFit="1" customWidth="1"/>
    <col min="5" max="5" width="18.28515625" style="25" customWidth="1"/>
    <col min="6" max="6" width="18.85546875" style="25" customWidth="1"/>
    <col min="7" max="7" width="25.42578125" style="25" customWidth="1"/>
    <col min="8" max="8" width="10.7109375" style="25" customWidth="1"/>
    <col min="9" max="9" width="5.7109375" style="25" customWidth="1"/>
    <col min="10" max="10" width="4.7109375" style="25" customWidth="1"/>
    <col min="11" max="11" width="14.42578125" style="25" customWidth="1"/>
    <col min="12" max="12" width="15.42578125" style="25" customWidth="1"/>
    <col min="13" max="13" width="9" style="25" bestFit="1" customWidth="1"/>
    <col min="14" max="14" width="8.42578125" style="25" bestFit="1" customWidth="1"/>
    <col min="15" max="16384" width="11.42578125" style="25"/>
  </cols>
  <sheetData>
    <row r="2" spans="1:30" ht="26.25" x14ac:dyDescent="0.4">
      <c r="A2" s="25" t="s">
        <v>34</v>
      </c>
      <c r="C2" s="26" t="str">
        <f>LIQUIDACION!D10</f>
        <v>Sergio de Céspedes Rodríguez</v>
      </c>
      <c r="I2" s="25" t="str">
        <f>LIQUIDACION!H11</f>
        <v>Entrenador Nacional CTJ</v>
      </c>
    </row>
    <row r="4" spans="1:30" ht="13.5" thickBot="1" x14ac:dyDescent="0.25"/>
    <row r="5" spans="1:30" s="31" customFormat="1" ht="14.25" thickTop="1" thickBot="1" x14ac:dyDescent="0.25">
      <c r="A5" s="27" t="s">
        <v>35</v>
      </c>
      <c r="B5" s="28" t="s">
        <v>36</v>
      </c>
      <c r="C5" s="28" t="s">
        <v>44</v>
      </c>
      <c r="D5" s="27" t="s">
        <v>24</v>
      </c>
      <c r="E5" s="29" t="s">
        <v>37</v>
      </c>
      <c r="F5" s="307" t="s">
        <v>26</v>
      </c>
      <c r="G5" s="308"/>
      <c r="H5" s="29" t="s">
        <v>27</v>
      </c>
      <c r="I5" s="29" t="s">
        <v>3</v>
      </c>
      <c r="J5" s="30" t="s">
        <v>28</v>
      </c>
      <c r="K5" s="29" t="s">
        <v>38</v>
      </c>
      <c r="L5" s="29" t="s">
        <v>39</v>
      </c>
      <c r="M5" s="29" t="s">
        <v>42</v>
      </c>
      <c r="N5" s="29" t="s">
        <v>43</v>
      </c>
      <c r="O5" s="29" t="s">
        <v>49</v>
      </c>
      <c r="P5" s="29" t="s">
        <v>51</v>
      </c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</row>
    <row r="6" spans="1:30" ht="19.5" thickTop="1" x14ac:dyDescent="0.3">
      <c r="A6" s="32">
        <f ca="1">TODAY()</f>
        <v>41355</v>
      </c>
      <c r="B6" s="33"/>
      <c r="C6" s="33"/>
      <c r="D6" s="34" t="s">
        <v>31</v>
      </c>
      <c r="E6" s="294" t="str">
        <f>IF(H6="13-815","62907002",IF(H6="13-809","62907001",IF($Q$6="ROMEU","62309","65501")))</f>
        <v>65501</v>
      </c>
      <c r="F6" s="35" t="str">
        <f>$C$2</f>
        <v>Sergio de Céspedes Rodríguez</v>
      </c>
      <c r="G6" s="36" t="str">
        <f>LIQUIDACION!$G$12</f>
        <v>Concentración Juvenil Mixta 13-422</v>
      </c>
      <c r="H6" s="291" t="str">
        <f>IF($I$2="Árbitro","13-075",IF($I$2="Valorador/a","13-445",IF($I$2="Medidor","",IF($I$2="Miembro Green Section","13-803",RIGHT(LIQUIDACION!$G$12,6)))))</f>
        <v>13-422</v>
      </c>
      <c r="I6" s="37"/>
      <c r="J6" s="37"/>
      <c r="K6" s="38">
        <f>SUM(LIQUIDACION!K30:'LIQUIDACION'!K36)</f>
        <v>0</v>
      </c>
      <c r="L6" s="39"/>
      <c r="M6" s="40"/>
      <c r="N6" s="40"/>
      <c r="O6" s="272"/>
      <c r="P6" s="272"/>
      <c r="Q6" s="286">
        <f>IF($I$2="Medidor","ROMEU",IF($I$2="Miembro Green Section",PRINCIPAL!H10,))</f>
        <v>0</v>
      </c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</row>
    <row r="7" spans="1:30" ht="18.75" x14ac:dyDescent="0.3">
      <c r="A7" s="32">
        <f ca="1">TODAY()</f>
        <v>41355</v>
      </c>
      <c r="B7" s="33"/>
      <c r="C7" s="33"/>
      <c r="D7" s="34" t="s">
        <v>31</v>
      </c>
      <c r="E7" s="294" t="str">
        <f>IF(H7="13-815","62907002",IF(H7="13-809","62907001",IF($Q$6="ROMEU","62309","65501")))</f>
        <v>65501</v>
      </c>
      <c r="F7" s="42" t="str">
        <f>$C$2</f>
        <v>Sergio de Céspedes Rodríguez</v>
      </c>
      <c r="G7" s="36" t="str">
        <f>LIQUIDACION!$G$12</f>
        <v>Concentración Juvenil Mixta 13-422</v>
      </c>
      <c r="H7" s="291" t="str">
        <f>IF($I$2="Árbitro","13-075",IF($I$2="Valorador/a","13-445",IF($I$2="Medidor","",IF($I$2="Miembro Green Section","13-803",RIGHT(LIQUIDACION!$G$12,6)))))</f>
        <v>13-422</v>
      </c>
      <c r="I7" s="37"/>
      <c r="J7" s="37"/>
      <c r="K7" s="38">
        <f>SUM(LIQUIDACION!K19:'LIQUIDACION'!K24)</f>
        <v>47.95</v>
      </c>
      <c r="L7" s="39"/>
      <c r="M7" s="40"/>
      <c r="N7" s="40"/>
      <c r="O7" s="272"/>
      <c r="P7" s="272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</row>
    <row r="8" spans="1:30" ht="18.75" x14ac:dyDescent="0.3">
      <c r="A8" s="32">
        <f ca="1">TODAY()</f>
        <v>41355</v>
      </c>
      <c r="B8" s="33"/>
      <c r="C8" s="43"/>
      <c r="D8" s="34"/>
      <c r="E8" s="292"/>
      <c r="F8" s="35"/>
      <c r="G8" s="36"/>
      <c r="H8" s="293"/>
      <c r="I8" s="37"/>
      <c r="J8" s="37"/>
      <c r="K8" s="39"/>
      <c r="L8" s="39"/>
      <c r="M8" s="40"/>
      <c r="N8" s="40"/>
      <c r="O8" s="272"/>
      <c r="P8" s="272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</row>
    <row r="9" spans="1:30" ht="18.75" x14ac:dyDescent="0.3">
      <c r="A9" s="32">
        <f ca="1">TODAY()</f>
        <v>41355</v>
      </c>
      <c r="B9" s="33"/>
      <c r="C9" s="33"/>
      <c r="D9" s="34"/>
      <c r="E9" s="295"/>
      <c r="F9" s="42"/>
      <c r="G9" s="36"/>
      <c r="H9" s="293"/>
      <c r="I9" s="37"/>
      <c r="J9" s="37"/>
      <c r="K9" s="39"/>
      <c r="L9" s="39"/>
      <c r="M9" s="40"/>
      <c r="N9" s="40"/>
      <c r="O9" s="272"/>
      <c r="P9" s="272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</row>
    <row r="10" spans="1:30" ht="33" customHeight="1" x14ac:dyDescent="0.3">
      <c r="F10" s="44"/>
      <c r="G10" s="45"/>
      <c r="I10" s="25" t="s">
        <v>19</v>
      </c>
      <c r="K10" s="38">
        <f>SUM(K6:K9)</f>
        <v>47.95</v>
      </c>
      <c r="L10" s="46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</row>
    <row r="11" spans="1:30" ht="15.75" x14ac:dyDescent="0.25">
      <c r="D11" s="47" t="s">
        <v>31</v>
      </c>
      <c r="E11" s="47" t="s">
        <v>53</v>
      </c>
      <c r="F11" s="48"/>
      <c r="G11" s="49"/>
    </row>
    <row r="14" spans="1:30" x14ac:dyDescent="0.2">
      <c r="A14" s="25" t="s">
        <v>50</v>
      </c>
      <c r="B14" s="2">
        <f>IF(PRINCIPAL!G59&lt;&gt;0,"DEDUCIR PROVISIÓN DE FONDOS",)</f>
        <v>0</v>
      </c>
      <c r="F14" s="300">
        <f>IF(PRINCIPAL!G59&lt;&gt;0,PRINCIPAL!G59,)</f>
        <v>0</v>
      </c>
      <c r="G14" s="25" t="str">
        <f>IF(K10&lt;F14,"Reclamar diferencia","Abonar")</f>
        <v>Abonar</v>
      </c>
      <c r="H14" s="309">
        <f>IF(G14="Reclamar diferencia",F14-K10,IF(G14="Abonar",K10-F14,""))</f>
        <v>47.95</v>
      </c>
      <c r="I14" s="309"/>
    </row>
    <row r="16" spans="1:30" ht="18.75" x14ac:dyDescent="0.3">
      <c r="E16" s="50">
        <f>IF(LIQUIDACION!I50&lt;&gt;0,"TIENE HOJA DE TRANSFERENCIA",)</f>
        <v>0</v>
      </c>
    </row>
  </sheetData>
  <sheetProtection password="D86B" sheet="1" objects="1" scenarios="1"/>
  <mergeCells count="2">
    <mergeCell ref="F5:G5"/>
    <mergeCell ref="H14:I14"/>
  </mergeCells>
  <phoneticPr fontId="0" type="noConversion"/>
  <conditionalFormatting sqref="I6:J6">
    <cfRule type="expression" dxfId="104" priority="5" stopIfTrue="1">
      <formula>$K$6=0</formula>
    </cfRule>
  </conditionalFormatting>
  <conditionalFormatting sqref="I7:J7">
    <cfRule type="expression" dxfId="103" priority="6" stopIfTrue="1">
      <formula>$K$7=0</formula>
    </cfRule>
  </conditionalFormatting>
  <conditionalFormatting sqref="H8:J8">
    <cfRule type="expression" dxfId="102" priority="7" stopIfTrue="1">
      <formula>$K$8=0</formula>
    </cfRule>
  </conditionalFormatting>
  <conditionalFormatting sqref="H9:J9">
    <cfRule type="expression" dxfId="101" priority="8" stopIfTrue="1">
      <formula>$K$9=0</formula>
    </cfRule>
  </conditionalFormatting>
  <dataValidations count="1">
    <dataValidation type="list" allowBlank="1" showInputMessage="1" showErrorMessage="1" sqref="D6">
      <formula1>$D$11:$E$11</formula1>
    </dataValidation>
  </dataValidations>
  <pageMargins left="0.74803149606299213" right="0.74803149606299213" top="1.6141732283464567" bottom="0.98425196850393704" header="0" footer="0"/>
  <pageSetup paperSize="9" scale="74" orientation="landscape" r:id="rId1"/>
  <headerFooter alignWithMargins="0">
    <oddHeader>&amp;C&amp;"Times New Roman,Normal"&amp;20REAL FEDERACION ESPAÑOLA DE GOLF
Departamento de Contbilidad
&amp;"Arial Black,Normal"DIARIOS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Q16"/>
  <sheetViews>
    <sheetView showZeros="0" zoomScale="90" workbookViewId="0">
      <selection activeCell="C14" sqref="C14"/>
    </sheetView>
  </sheetViews>
  <sheetFormatPr baseColWidth="10" defaultRowHeight="12.75" x14ac:dyDescent="0.2"/>
  <cols>
    <col min="1" max="1" width="4.5703125" style="25" customWidth="1"/>
    <col min="2" max="2" width="16.28515625" style="25" customWidth="1"/>
    <col min="3" max="3" width="7.5703125" style="25" customWidth="1"/>
    <col min="4" max="4" width="30.28515625" style="25" customWidth="1"/>
    <col min="5" max="5" width="27.7109375" style="25" customWidth="1"/>
    <col min="6" max="6" width="9.7109375" style="25" bestFit="1" customWidth="1"/>
    <col min="7" max="8" width="0.42578125" style="25" hidden="1" customWidth="1"/>
    <col min="9" max="9" width="12.42578125" style="25" customWidth="1"/>
    <col min="10" max="10" width="5.7109375" style="25" bestFit="1" customWidth="1"/>
    <col min="11" max="11" width="6" style="25" bestFit="1" customWidth="1"/>
    <col min="12" max="12" width="12.7109375" style="25" customWidth="1"/>
    <col min="13" max="13" width="17" style="25" customWidth="1"/>
    <col min="14" max="14" width="11.7109375" style="25" bestFit="1" customWidth="1"/>
    <col min="15" max="15" width="13.5703125" style="25" bestFit="1" customWidth="1"/>
    <col min="16" max="16384" width="11.42578125" style="25"/>
  </cols>
  <sheetData>
    <row r="2" spans="1:17" ht="26.25" x14ac:dyDescent="0.4">
      <c r="A2" s="174" t="s">
        <v>34</v>
      </c>
      <c r="C2" s="26" t="str">
        <f>LIQUIDACION!D10</f>
        <v>Sergio de Céspedes Rodríguez</v>
      </c>
      <c r="I2" s="26" t="str">
        <f>LIQUIDACION!H11</f>
        <v>Entrenador Nacional CTJ</v>
      </c>
    </row>
    <row r="4" spans="1:17" ht="13.5" thickBot="1" x14ac:dyDescent="0.25"/>
    <row r="5" spans="1:17" s="31" customFormat="1" ht="14.25" thickTop="1" thickBot="1" x14ac:dyDescent="0.25">
      <c r="A5" s="27" t="s">
        <v>24</v>
      </c>
      <c r="B5" s="273" t="s">
        <v>25</v>
      </c>
      <c r="C5" s="29" t="s">
        <v>611</v>
      </c>
      <c r="D5" s="307" t="s">
        <v>26</v>
      </c>
      <c r="E5" s="308"/>
      <c r="F5" s="27" t="s">
        <v>27</v>
      </c>
      <c r="G5" s="29" t="s">
        <v>3</v>
      </c>
      <c r="H5" s="30" t="s">
        <v>28</v>
      </c>
      <c r="I5" s="29" t="s">
        <v>12</v>
      </c>
      <c r="J5" s="29" t="s">
        <v>29</v>
      </c>
      <c r="K5" s="29" t="s">
        <v>30</v>
      </c>
      <c r="L5" s="29" t="s">
        <v>32</v>
      </c>
      <c r="M5" s="29" t="s">
        <v>33</v>
      </c>
      <c r="N5" s="29" t="s">
        <v>49</v>
      </c>
      <c r="O5" s="29" t="s">
        <v>51</v>
      </c>
    </row>
    <row r="6" spans="1:17" ht="19.5" thickTop="1" x14ac:dyDescent="0.3">
      <c r="A6" s="51" t="s">
        <v>31</v>
      </c>
      <c r="B6" s="292" t="str">
        <f>IF(F6="13-815","62907002",IF(F6="13-809","62907001",IF($Q$6="ROMEU","62309","65501")))</f>
        <v>65501</v>
      </c>
      <c r="C6" s="41">
        <v>10</v>
      </c>
      <c r="D6" s="172" t="str">
        <f t="shared" ref="D6:D11" si="0">$C$2</f>
        <v>Sergio de Céspedes Rodríguez</v>
      </c>
      <c r="E6" s="36" t="str">
        <f>LIQUIDACION!$G$12</f>
        <v>Concentración Juvenil Mixta 13-422</v>
      </c>
      <c r="F6" s="291" t="str">
        <f>IF($I$2="Árbitro","13-075",IF($I$2="Valorador/a","13-445",IF($I$2="Medidor","",IF($I$2="Miembro Green Section","13-803",RIGHT(LIQUIDACION!$G$12,6)))))</f>
        <v>13-422</v>
      </c>
      <c r="G6" s="52"/>
      <c r="H6" s="52"/>
      <c r="I6" s="53">
        <f>P6*LIQUIDACION!E26</f>
        <v>0</v>
      </c>
      <c r="J6" s="54" t="s">
        <v>40</v>
      </c>
      <c r="K6" s="55">
        <v>21</v>
      </c>
      <c r="L6" s="56">
        <f>IF((LIQUIDACION!K26)&lt;&gt;0,LIQUIDACION!K27,0)</f>
        <v>0</v>
      </c>
      <c r="M6" s="38">
        <f>I6+L6</f>
        <v>0</v>
      </c>
      <c r="N6" s="173"/>
      <c r="O6" s="271" t="str">
        <f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  <c r="P6" s="47">
        <f>IF(I2="Medidor",187.06,48.66)</f>
        <v>48.66</v>
      </c>
      <c r="Q6" s="274">
        <f>IF($I$2="Medidor","ROMEU",IF($I$2="Miembro Green Section",PRINCIPAL!H10,))</f>
        <v>0</v>
      </c>
    </row>
    <row r="7" spans="1:17" ht="18.75" x14ac:dyDescent="0.3">
      <c r="A7" s="34" t="s">
        <v>31</v>
      </c>
      <c r="B7" s="292" t="str">
        <f>IF(F7="13-815","62907002",IF(F7="13-809","62907001",IF($Q$6="ROMEU","62309","65500")))</f>
        <v>65500</v>
      </c>
      <c r="C7" s="57" t="s">
        <v>46</v>
      </c>
      <c r="D7" s="35" t="str">
        <f t="shared" si="0"/>
        <v>Sergio de Céspedes Rodríguez</v>
      </c>
      <c r="E7" s="36" t="str">
        <f>LIQUIDACION!$G$12</f>
        <v>Concentración Juvenil Mixta 13-422</v>
      </c>
      <c r="F7" s="291" t="str">
        <f>IF($I$2="Árbitro","13-075",IF($I$2="Valorador/a","13-445",IF($I$2="Medidor","",IF($I$2="Miembro Green Section","13-803",RIGHT(LIQUIDACION!$G$12,6)))))</f>
        <v>13-422</v>
      </c>
      <c r="G7" s="37"/>
      <c r="H7" s="37"/>
      <c r="I7" s="38">
        <f>LIQUIDACION!E22*(LIQUIDACION!H22-0.19)</f>
        <v>0</v>
      </c>
      <c r="J7" s="40" t="s">
        <v>40</v>
      </c>
      <c r="K7" s="39">
        <v>21</v>
      </c>
      <c r="L7" s="56">
        <f>-I7*K7/100</f>
        <v>0</v>
      </c>
      <c r="M7" s="38">
        <f>I7+L7</f>
        <v>0</v>
      </c>
      <c r="N7" s="173"/>
      <c r="O7" s="271" t="str">
        <f t="shared" ref="O7:O11" si="1"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</row>
    <row r="8" spans="1:17" ht="18.75" x14ac:dyDescent="0.3">
      <c r="A8" s="34" t="s">
        <v>31</v>
      </c>
      <c r="B8" s="292" t="str">
        <f>IF(F8="13-815","62907002",IF(F8="13-809","62907001",IF($Q$6="ROMEU","62309","65500")))</f>
        <v>65500</v>
      </c>
      <c r="C8" s="57" t="s">
        <v>45</v>
      </c>
      <c r="D8" s="35" t="str">
        <f t="shared" si="0"/>
        <v>Sergio de Céspedes Rodríguez</v>
      </c>
      <c r="E8" s="36" t="str">
        <f>LIQUIDACION!$G$12</f>
        <v>Concentración Juvenil Mixta 13-422</v>
      </c>
      <c r="F8" s="291" t="str">
        <f>IF($I$2="Árbitro","13-075",IF($I$2="Valorador/a","13-445",IF($I$2="Medidor","",IF($I$2="Miembro Green Section","13-803",RIGHT(LIQUIDACION!$G$12,6)))))</f>
        <v>13-422</v>
      </c>
      <c r="G8" s="37"/>
      <c r="H8" s="37"/>
      <c r="I8" s="38">
        <f>LIQUIDACION!K19</f>
        <v>47.95</v>
      </c>
      <c r="J8" s="40" t="s">
        <v>41</v>
      </c>
      <c r="K8" s="58"/>
      <c r="L8" s="59"/>
      <c r="M8" s="38">
        <f>I8</f>
        <v>47.95</v>
      </c>
      <c r="N8" s="173"/>
      <c r="O8" s="271" t="str">
        <f t="shared" si="1"/>
        <v/>
      </c>
    </row>
    <row r="9" spans="1:17" ht="18.75" x14ac:dyDescent="0.3">
      <c r="A9" s="34" t="s">
        <v>31</v>
      </c>
      <c r="B9" s="292" t="str">
        <f>IF(F9="13-815","62907002",IF(F9="13-809","62907001",IF($Q$6="ROMEU","62309","65501")))</f>
        <v>65501</v>
      </c>
      <c r="C9" s="57" t="s">
        <v>47</v>
      </c>
      <c r="D9" s="42" t="str">
        <f t="shared" si="0"/>
        <v>Sergio de Céspedes Rodríguez</v>
      </c>
      <c r="E9" s="36" t="str">
        <f>LIQUIDACION!$G$12</f>
        <v>Concentración Juvenil Mixta 13-422</v>
      </c>
      <c r="F9" s="291" t="str">
        <f>IF($I$2="Árbitro","13-075",IF($I$2="Valorador/a","13-445",IF($I$2="Medidor","",IF($I$2="Miembro Green Section","13-803",RIGHT(LIQUIDACION!$G$12,6)))))</f>
        <v>13-422</v>
      </c>
      <c r="G9" s="37"/>
      <c r="H9" s="37"/>
      <c r="I9" s="38">
        <f>SUM(LIQUIDACION!K30:'LIQUIDACION'!K36)</f>
        <v>0</v>
      </c>
      <c r="J9" s="40" t="s">
        <v>41</v>
      </c>
      <c r="K9" s="58"/>
      <c r="L9" s="59"/>
      <c r="M9" s="38">
        <f>I9</f>
        <v>0</v>
      </c>
      <c r="N9" s="173"/>
      <c r="O9" s="271" t="str">
        <f t="shared" si="1"/>
        <v/>
      </c>
    </row>
    <row r="10" spans="1:17" ht="18.75" x14ac:dyDescent="0.3">
      <c r="A10" s="34" t="s">
        <v>31</v>
      </c>
      <c r="B10" s="292" t="str">
        <f>IF(F10="13-815","62907002",IF(F10="13-809","62907001",IF($Q$6="ROMEU","62309","65500")))</f>
        <v>65500</v>
      </c>
      <c r="C10" s="57" t="s">
        <v>48</v>
      </c>
      <c r="D10" s="42" t="str">
        <f t="shared" si="0"/>
        <v>Sergio de Céspedes Rodríguez</v>
      </c>
      <c r="E10" s="36" t="str">
        <f>LIQUIDACION!$G$12</f>
        <v>Concentración Juvenil Mixta 13-422</v>
      </c>
      <c r="F10" s="291" t="str">
        <f>IF($I$2="Árbitro","13-075",IF($I$2="Valorador/a","13-445",IF($I$2="Medidor","",IF($I$2="Miembro Green Section","13-803",RIGHT(LIQUIDACION!$G$12,6)))))</f>
        <v>13-422</v>
      </c>
      <c r="G10" s="37"/>
      <c r="H10" s="37"/>
      <c r="I10" s="38">
        <f>LIQUIDACION!E22*0.19</f>
        <v>0</v>
      </c>
      <c r="J10" s="40" t="s">
        <v>52</v>
      </c>
      <c r="K10" s="58"/>
      <c r="L10" s="58"/>
      <c r="M10" s="38">
        <f>I10</f>
        <v>0</v>
      </c>
      <c r="N10" s="173"/>
      <c r="O10" s="271" t="str">
        <f t="shared" si="1"/>
        <v/>
      </c>
    </row>
    <row r="11" spans="1:17" ht="19.5" thickBot="1" x14ac:dyDescent="0.35">
      <c r="A11" s="34" t="s">
        <v>31</v>
      </c>
      <c r="B11" s="292" t="str">
        <f>IF(F11="13-815","62907002",IF(F11="13-809","62907001",IF($Q$6="ROMEU","62309","65501")))</f>
        <v>65501</v>
      </c>
      <c r="C11" s="57">
        <v>19</v>
      </c>
      <c r="D11" s="42" t="str">
        <f t="shared" si="0"/>
        <v>Sergio de Céspedes Rodríguez</v>
      </c>
      <c r="E11" s="36" t="str">
        <f>LIQUIDACION!$G$12</f>
        <v>Concentración Juvenil Mixta 13-422</v>
      </c>
      <c r="F11" s="291" t="str">
        <f>IF($I$2="Árbitro","13-075",IF($I$2="Valorador/a","13-445",IF($I$2="Medidor","",IF($I$2="Miembro Green Section","13-803",RIGHT(LIQUIDACION!$G$12,6)))))</f>
        <v>13-422</v>
      </c>
      <c r="G11" s="37"/>
      <c r="H11" s="37"/>
      <c r="I11" s="38">
        <f>LIQUIDACION!K26-I6</f>
        <v>0</v>
      </c>
      <c r="J11" s="40" t="s">
        <v>52</v>
      </c>
      <c r="K11" s="39"/>
      <c r="L11" s="60"/>
      <c r="M11" s="38">
        <f>I11-L11</f>
        <v>0</v>
      </c>
      <c r="N11" s="173"/>
      <c r="O11" s="271" t="str">
        <f t="shared" si="1"/>
        <v/>
      </c>
    </row>
    <row r="12" spans="1:17" ht="27.75" thickTop="1" thickBot="1" x14ac:dyDescent="0.45">
      <c r="K12" s="310" t="s">
        <v>19</v>
      </c>
      <c r="L12" s="311"/>
      <c r="M12" s="61">
        <f>SUM(M6:M11)</f>
        <v>47.95</v>
      </c>
    </row>
    <row r="13" spans="1:17" ht="13.5" thickTop="1" x14ac:dyDescent="0.2"/>
    <row r="14" spans="1:17" x14ac:dyDescent="0.2">
      <c r="A14" s="25" t="s">
        <v>50</v>
      </c>
      <c r="C14" s="2">
        <f>IF(PRINCIPAL!G59&lt;&gt;0,"DEDUCIR PROVISIÓN DE FONDOS",)</f>
        <v>0</v>
      </c>
      <c r="E14" s="300">
        <f>IF(PRINCIPAL!G59&lt;&gt;0,PRINCIPAL!G59,)</f>
        <v>0</v>
      </c>
      <c r="F14" s="25" t="str">
        <f>IF(M12&lt;E14,"Reclamar diferencia","Abonar")</f>
        <v>Abonar</v>
      </c>
      <c r="J14" s="309">
        <f>IF(F14="Reclamar diferencia",E14-M12,IF(F14="Abonar",M12-E14,""))</f>
        <v>47.95</v>
      </c>
      <c r="K14" s="309"/>
    </row>
    <row r="16" spans="1:17" ht="18.75" x14ac:dyDescent="0.3">
      <c r="C16" s="50">
        <f>IF(LIQUIDACION!I50&lt;&gt;0,"TIENE HOJA DE TRANSFERENCIA",)</f>
        <v>0</v>
      </c>
    </row>
  </sheetData>
  <sheetProtection password="D86B" sheet="1" objects="1" scenarios="1"/>
  <mergeCells count="3">
    <mergeCell ref="K12:L12"/>
    <mergeCell ref="D5:E5"/>
    <mergeCell ref="J14:K14"/>
  </mergeCells>
  <phoneticPr fontId="0" type="noConversion"/>
  <conditionalFormatting sqref="G6:H6">
    <cfRule type="expression" dxfId="100" priority="2" stopIfTrue="1">
      <formula>$I$6=0</formula>
    </cfRule>
  </conditionalFormatting>
  <conditionalFormatting sqref="G7:H7">
    <cfRule type="expression" dxfId="99" priority="3" stopIfTrue="1">
      <formula>$I$7=0</formula>
    </cfRule>
  </conditionalFormatting>
  <conditionalFormatting sqref="G8:H8">
    <cfRule type="expression" dxfId="98" priority="4" stopIfTrue="1">
      <formula>$I$8=0</formula>
    </cfRule>
  </conditionalFormatting>
  <conditionalFormatting sqref="G9:H9">
    <cfRule type="expression" dxfId="97" priority="5" stopIfTrue="1">
      <formula>$I$9=0</formula>
    </cfRule>
  </conditionalFormatting>
  <conditionalFormatting sqref="B6:B10">
    <cfRule type="expression" dxfId="96" priority="6" stopIfTrue="1">
      <formula>$K$6=0</formula>
    </cfRule>
  </conditionalFormatting>
  <conditionalFormatting sqref="B11">
    <cfRule type="expression" dxfId="95" priority="1" stopIfTrue="1">
      <formula>$K$6=0</formula>
    </cfRule>
  </conditionalFormatting>
  <pageMargins left="0.74803149606299213" right="0.74803149606299213" top="1.3779527559055118" bottom="0.98425196850393704" header="0" footer="0"/>
  <pageSetup paperSize="9" scale="63" orientation="landscape" r:id="rId1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D19"/>
  <sheetViews>
    <sheetView showGridLines="0" zoomScale="130" zoomScaleNormal="130" workbookViewId="0">
      <selection activeCell="A11" sqref="A11:B13"/>
    </sheetView>
  </sheetViews>
  <sheetFormatPr baseColWidth="10" defaultRowHeight="12.75" x14ac:dyDescent="0.2"/>
  <cols>
    <col min="1" max="1" width="27.28515625" style="3" customWidth="1"/>
    <col min="2" max="2" width="19.140625" style="3" customWidth="1"/>
    <col min="3" max="3" width="20.42578125" style="3" customWidth="1"/>
    <col min="4" max="4" width="29.140625" style="3" customWidth="1"/>
    <col min="5" max="16384" width="11.42578125" style="3"/>
  </cols>
  <sheetData>
    <row r="1" spans="1:4" ht="17.25" customHeight="1" x14ac:dyDescent="0.35">
      <c r="A1" s="322" t="s">
        <v>596</v>
      </c>
      <c r="B1" s="322"/>
      <c r="C1" s="322"/>
      <c r="D1" s="322"/>
    </row>
    <row r="2" spans="1:4" x14ac:dyDescent="0.2">
      <c r="A2" s="3" t="s">
        <v>64</v>
      </c>
      <c r="B2" s="4" t="str">
        <f>LIQUIDACION!J40</f>
        <v>22 de marzo de 2013</v>
      </c>
    </row>
    <row r="4" spans="1:4" x14ac:dyDescent="0.2">
      <c r="A4" s="318" t="s">
        <v>65</v>
      </c>
      <c r="B4" s="319"/>
      <c r="C4" s="318" t="s">
        <v>66</v>
      </c>
      <c r="D4" s="319"/>
    </row>
    <row r="5" spans="1:4" x14ac:dyDescent="0.2">
      <c r="A5" s="326" t="s">
        <v>67</v>
      </c>
      <c r="B5" s="327"/>
      <c r="C5" s="5" t="s">
        <v>68</v>
      </c>
      <c r="D5" s="6"/>
    </row>
    <row r="6" spans="1:4" x14ac:dyDescent="0.2">
      <c r="A6" s="328"/>
      <c r="B6" s="329"/>
      <c r="C6" s="318" t="s">
        <v>69</v>
      </c>
      <c r="D6" s="319"/>
    </row>
    <row r="7" spans="1:4" ht="24.75" customHeight="1" x14ac:dyDescent="0.4">
      <c r="A7" s="330"/>
      <c r="B7" s="331"/>
      <c r="C7" s="332" t="s">
        <v>623</v>
      </c>
      <c r="D7" s="333"/>
    </row>
    <row r="8" spans="1:4" x14ac:dyDescent="0.2">
      <c r="B8" s="7"/>
      <c r="C8" s="7"/>
      <c r="D8" s="7"/>
    </row>
    <row r="9" spans="1:4" x14ac:dyDescent="0.2">
      <c r="A9" s="334" t="s">
        <v>70</v>
      </c>
      <c r="B9" s="335"/>
      <c r="C9" s="8"/>
      <c r="D9" s="6"/>
    </row>
    <row r="10" spans="1:4" x14ac:dyDescent="0.2">
      <c r="A10" s="318" t="s">
        <v>71</v>
      </c>
      <c r="B10" s="319"/>
      <c r="C10" s="318" t="s">
        <v>72</v>
      </c>
      <c r="D10" s="319"/>
    </row>
    <row r="11" spans="1:4" x14ac:dyDescent="0.2">
      <c r="A11" s="312" t="str">
        <f>LIQUIDACION!D10</f>
        <v>Sergio de Céspedes Rodríguez</v>
      </c>
      <c r="B11" s="313"/>
      <c r="C11" s="5" t="s">
        <v>68</v>
      </c>
      <c r="D11" s="6"/>
    </row>
    <row r="12" spans="1:4" x14ac:dyDescent="0.2">
      <c r="A12" s="314"/>
      <c r="B12" s="315"/>
      <c r="C12" s="318" t="s">
        <v>69</v>
      </c>
      <c r="D12" s="319"/>
    </row>
    <row r="13" spans="1:4" ht="22.5" customHeight="1" x14ac:dyDescent="0.4">
      <c r="A13" s="316"/>
      <c r="B13" s="317"/>
      <c r="C13" s="320" t="str">
        <f>LIQUIDACION!I49</f>
        <v>0065 0161 14 0001037198</v>
      </c>
      <c r="D13" s="321"/>
    </row>
    <row r="15" spans="1:4" x14ac:dyDescent="0.2">
      <c r="A15" s="9" t="s">
        <v>73</v>
      </c>
      <c r="B15" s="10" t="s">
        <v>74</v>
      </c>
      <c r="C15" s="11" t="s">
        <v>75</v>
      </c>
      <c r="D15" s="12" t="s">
        <v>76</v>
      </c>
    </row>
    <row r="16" spans="1:4" ht="28.5" customHeight="1" x14ac:dyDescent="0.45">
      <c r="A16" s="13">
        <f>PRINCIPAL!J59</f>
        <v>47.95</v>
      </c>
      <c r="B16" s="14"/>
      <c r="C16" s="9"/>
      <c r="D16" s="15"/>
    </row>
    <row r="17" spans="1:4" ht="23.25" customHeight="1" x14ac:dyDescent="0.2">
      <c r="A17" s="16" t="s">
        <v>77</v>
      </c>
      <c r="B17" s="323" t="str">
        <f>LIQUIDACION!G12</f>
        <v>Concentración Juvenil Mixta 13-422</v>
      </c>
      <c r="C17" s="324"/>
      <c r="D17" s="325"/>
    </row>
    <row r="19" spans="1:4" x14ac:dyDescent="0.2">
      <c r="C19" s="3" t="s">
        <v>78</v>
      </c>
    </row>
  </sheetData>
  <sheetProtection password="D86B" sheet="1" objects="1" scenarios="1"/>
  <mergeCells count="13">
    <mergeCell ref="A11:B13"/>
    <mergeCell ref="C12:D12"/>
    <mergeCell ref="C13:D13"/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FF0000"/>
    <pageSetUpPr fitToPage="1"/>
  </sheetPr>
  <dimension ref="A1:X421"/>
  <sheetViews>
    <sheetView showGridLines="0" zoomScale="87" zoomScaleNormal="87" workbookViewId="0">
      <selection activeCell="J32" sqref="J32"/>
    </sheetView>
  </sheetViews>
  <sheetFormatPr baseColWidth="10" defaultRowHeight="21" outlineLevelCol="1" x14ac:dyDescent="0.35"/>
  <cols>
    <col min="1" max="1" width="51.28515625" style="77" customWidth="1"/>
    <col min="2" max="2" width="8.7109375" style="77" customWidth="1"/>
    <col min="3" max="3" width="14.28515625" style="77" customWidth="1"/>
    <col min="4" max="4" width="14.140625" style="77" bestFit="1" customWidth="1"/>
    <col min="5" max="5" width="15.42578125" style="77" customWidth="1"/>
    <col min="6" max="6" width="16.140625" style="77" customWidth="1"/>
    <col min="7" max="7" width="13.85546875" style="77" customWidth="1"/>
    <col min="8" max="9" width="14" style="77" customWidth="1"/>
    <col min="10" max="10" width="15.42578125" style="77" customWidth="1"/>
    <col min="11" max="11" width="32.28515625" style="84" hidden="1" customWidth="1" outlineLevel="1"/>
    <col min="12" max="12" width="30" style="83" hidden="1" customWidth="1" outlineLevel="1"/>
    <col min="13" max="13" width="20.5703125" style="83" hidden="1" customWidth="1" outlineLevel="1"/>
    <col min="14" max="23" width="11.42578125" style="83" hidden="1" customWidth="1" outlineLevel="1"/>
    <col min="24" max="24" width="11.42578125" style="83" collapsed="1"/>
    <col min="25" max="16384" width="11.42578125" style="77"/>
  </cols>
  <sheetData>
    <row r="1" spans="1:20" x14ac:dyDescent="0.35">
      <c r="A1" s="306" t="str">
        <f>CONCATENATE(C8,"  ",C12)</f>
        <v>Sergio de Céspedes Rodríguez  Concentración Juvenil Mixta 13-422</v>
      </c>
    </row>
    <row r="7" spans="1:20" ht="33.75" x14ac:dyDescent="0.35">
      <c r="A7" s="350" t="s">
        <v>63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</row>
    <row r="8" spans="1:20" ht="26.25" x14ac:dyDescent="0.4">
      <c r="A8" s="336" t="s">
        <v>0</v>
      </c>
      <c r="B8" s="336"/>
      <c r="C8" s="351" t="s">
        <v>1127</v>
      </c>
      <c r="D8" s="351"/>
      <c r="E8" s="351"/>
      <c r="F8" s="351"/>
      <c r="G8" s="351"/>
      <c r="H8" s="351"/>
      <c r="I8" s="351"/>
      <c r="J8" s="351"/>
      <c r="K8" s="85"/>
    </row>
    <row r="9" spans="1:20" ht="26.25" x14ac:dyDescent="0.4">
      <c r="A9" s="336" t="s">
        <v>572</v>
      </c>
      <c r="B9" s="336"/>
      <c r="C9" s="267" t="s">
        <v>1128</v>
      </c>
      <c r="D9" s="268"/>
      <c r="E9" s="269"/>
      <c r="F9" s="270"/>
      <c r="G9" s="270"/>
      <c r="H9" s="270"/>
      <c r="I9" s="270"/>
      <c r="J9" s="270"/>
      <c r="K9" s="85"/>
      <c r="L9" s="83" t="s">
        <v>605</v>
      </c>
      <c r="M9" s="83" t="s">
        <v>606</v>
      </c>
      <c r="N9" s="83" t="s">
        <v>607</v>
      </c>
      <c r="O9" s="83" t="s">
        <v>608</v>
      </c>
      <c r="P9" s="83" t="s">
        <v>609</v>
      </c>
    </row>
    <row r="10" spans="1:20" ht="26.25" x14ac:dyDescent="0.4">
      <c r="A10" s="336" t="s">
        <v>2</v>
      </c>
      <c r="B10" s="336"/>
      <c r="C10" s="362" t="s">
        <v>581</v>
      </c>
      <c r="D10" s="363"/>
      <c r="E10" s="364"/>
      <c r="F10" s="112"/>
      <c r="G10" s="113" t="str">
        <f>IF(C10="Miembro Green Section","Grupo","")</f>
        <v/>
      </c>
      <c r="H10" s="353" t="s">
        <v>605</v>
      </c>
      <c r="I10" s="353"/>
      <c r="J10" s="353"/>
      <c r="K10" s="85"/>
      <c r="L10" s="83" t="s">
        <v>576</v>
      </c>
      <c r="M10" s="83" t="s">
        <v>577</v>
      </c>
      <c r="N10" s="83" t="s">
        <v>578</v>
      </c>
      <c r="O10" s="83" t="s">
        <v>579</v>
      </c>
      <c r="P10" s="83" t="s">
        <v>580</v>
      </c>
      <c r="Q10" s="83" t="s">
        <v>587</v>
      </c>
      <c r="R10" s="83" t="s">
        <v>600</v>
      </c>
      <c r="S10" s="83" t="s">
        <v>604</v>
      </c>
      <c r="T10" s="83" t="s">
        <v>581</v>
      </c>
    </row>
    <row r="11" spans="1:20" ht="26.25" x14ac:dyDescent="0.4">
      <c r="A11" s="354" t="str">
        <f>IF(C10="Árbitro"," Indique nombre de la prueba",IF(C10="Valorador/a","Indique el Campo o Campos valorados",IF(C10="Medidor","Indique el Campo o Campos medidos",IF(C10="Miembro Green Section","Motivo del gasto","Si el cargo es Otros, especifíquelo"))))</f>
        <v>Si el cargo es Otros, especifíquelo</v>
      </c>
      <c r="B11" s="354"/>
      <c r="C11" s="366" t="s">
        <v>1129</v>
      </c>
      <c r="D11" s="367"/>
      <c r="E11" s="367"/>
      <c r="F11" s="367"/>
      <c r="G11" s="367"/>
      <c r="H11" s="367"/>
      <c r="I11" s="367"/>
      <c r="J11" s="368"/>
      <c r="K11" s="85"/>
    </row>
    <row r="12" spans="1:20" ht="26.25" x14ac:dyDescent="0.4">
      <c r="A12" s="336" t="s">
        <v>573</v>
      </c>
      <c r="B12" s="336"/>
      <c r="C12" s="351" t="s">
        <v>1132</v>
      </c>
      <c r="D12" s="351"/>
      <c r="E12" s="351"/>
      <c r="F12" s="351"/>
      <c r="G12" s="351"/>
      <c r="H12" s="351"/>
      <c r="I12" s="351"/>
      <c r="J12" s="351"/>
      <c r="K12" s="86" t="str">
        <f>LIQUIDACION!J58</f>
        <v>Cº  Canarias Masculino 13-001</v>
      </c>
    </row>
    <row r="13" spans="1:20" ht="26.25" x14ac:dyDescent="0.4">
      <c r="A13" s="336" t="s">
        <v>574</v>
      </c>
      <c r="B13" s="336"/>
      <c r="C13" s="351" t="s">
        <v>1130</v>
      </c>
      <c r="D13" s="351"/>
      <c r="E13" s="351"/>
      <c r="F13" s="351"/>
      <c r="G13" s="351"/>
      <c r="H13" s="351"/>
      <c r="I13" s="351"/>
      <c r="J13" s="351"/>
      <c r="K13" s="86" t="str">
        <f>LIQUIDACION!J59</f>
        <v>Match Cuadrangular Masculino 13-002</v>
      </c>
      <c r="L13" s="87" t="str">
        <f>LIQUIDACION!E59</f>
        <v>España ESP</v>
      </c>
    </row>
    <row r="14" spans="1:20" ht="26.25" x14ac:dyDescent="0.4">
      <c r="A14" s="336" t="s">
        <v>6</v>
      </c>
      <c r="B14" s="336"/>
      <c r="C14" s="351" t="s">
        <v>622</v>
      </c>
      <c r="D14" s="351"/>
      <c r="E14" s="351"/>
      <c r="F14" s="351"/>
      <c r="G14" s="351"/>
      <c r="H14" s="351"/>
      <c r="I14" s="351"/>
      <c r="J14" s="351"/>
      <c r="K14" s="86" t="str">
        <f>LIQUIDACION!J60</f>
        <v>Copa Baleares Masculina 13-003</v>
      </c>
      <c r="L14" s="87" t="str">
        <f>LIQUIDACION!E60</f>
        <v>Afganistan AFG</v>
      </c>
    </row>
    <row r="15" spans="1:20" ht="26.25" x14ac:dyDescent="0.4">
      <c r="A15" s="336" t="s">
        <v>575</v>
      </c>
      <c r="B15" s="336"/>
      <c r="C15" s="344">
        <v>16</v>
      </c>
      <c r="D15" s="344"/>
      <c r="E15" s="82" t="s">
        <v>86</v>
      </c>
      <c r="F15" s="351" t="s">
        <v>91</v>
      </c>
      <c r="G15" s="351"/>
      <c r="H15" s="78"/>
      <c r="I15" s="361" t="str">
        <f>IF(C10="Árbitro","Nº de días",IF(C10="Valorador/a","Nº de días",IF(C10="Medidor","Nº de días",IF(C10="Director de Torneo","Nº de días",""))))</f>
        <v/>
      </c>
      <c r="J15" s="361"/>
      <c r="K15" s="86" t="str">
        <f>LIQUIDACION!J61</f>
        <v>Cº Internacional de Portugal Masculino 13-004</v>
      </c>
      <c r="L15" s="87" t="str">
        <f>LIQUIDACION!E61</f>
        <v>Antillas Holandesas AHO</v>
      </c>
      <c r="M15" s="88">
        <f>LIQUIDACION!A58</f>
        <v>1</v>
      </c>
      <c r="N15" s="88" t="str">
        <f>LIQUIDACION!B58</f>
        <v>enero</v>
      </c>
    </row>
    <row r="16" spans="1:20" ht="26.25" x14ac:dyDescent="0.4">
      <c r="A16" s="336" t="s">
        <v>582</v>
      </c>
      <c r="B16" s="336"/>
      <c r="C16" s="344">
        <v>17</v>
      </c>
      <c r="D16" s="344"/>
      <c r="E16" s="82" t="s">
        <v>86</v>
      </c>
      <c r="F16" s="351" t="s">
        <v>91</v>
      </c>
      <c r="G16" s="351"/>
      <c r="H16" s="78"/>
      <c r="I16" s="352"/>
      <c r="J16" s="352"/>
      <c r="K16" s="86" t="str">
        <f>LIQUIDACION!J62</f>
        <v>Match Francia-España (sub 18) 13-005</v>
      </c>
      <c r="L16" s="87" t="str">
        <f>LIQUIDACION!E62</f>
        <v>Albania ALB</v>
      </c>
      <c r="M16" s="88">
        <f>LIQUIDACION!A59</f>
        <v>2</v>
      </c>
      <c r="N16" s="88" t="str">
        <f>LIQUIDACION!B59</f>
        <v>febrero</v>
      </c>
    </row>
    <row r="17" spans="1:24" ht="34.5" customHeight="1" x14ac:dyDescent="0.4">
      <c r="A17" s="336" t="s">
        <v>588</v>
      </c>
      <c r="B17" s="336"/>
      <c r="C17" s="365"/>
      <c r="D17" s="365"/>
      <c r="E17" s="103" t="s">
        <v>589</v>
      </c>
      <c r="H17" s="371" t="str">
        <f>IF(I16&lt;&gt;0,"Nº de días sólo es válido para Árbitros, Valoradores, Medidores o Directores de Torneo","")</f>
        <v/>
      </c>
      <c r="I17" s="371"/>
      <c r="J17" s="371"/>
      <c r="K17" s="86" t="str">
        <f>LIQUIDACION!J63</f>
        <v>Cº Int.España Amateur.Copa SM El Rey 13-006</v>
      </c>
      <c r="L17" s="87" t="str">
        <f>LIQUIDACION!E63</f>
        <v>Argelia ALG</v>
      </c>
      <c r="M17" s="88">
        <f>LIQUIDACION!A60</f>
        <v>3</v>
      </c>
      <c r="N17" s="88" t="str">
        <f>LIQUIDACION!B60</f>
        <v>marzo</v>
      </c>
    </row>
    <row r="18" spans="1:24" ht="26.25" x14ac:dyDescent="0.4">
      <c r="A18" s="336" t="s">
        <v>585</v>
      </c>
      <c r="B18" s="336"/>
      <c r="C18" s="104" t="s">
        <v>584</v>
      </c>
      <c r="D18" s="96"/>
      <c r="E18" s="342" t="s">
        <v>603</v>
      </c>
      <c r="F18" s="342"/>
      <c r="G18" s="342"/>
      <c r="H18" s="342"/>
      <c r="I18" s="342"/>
      <c r="J18" s="342"/>
      <c r="K18" s="86" t="str">
        <f>LIQUIDACION!J64</f>
        <v>Copa Sotogrande Masculina 13-007</v>
      </c>
      <c r="L18" s="87" t="str">
        <f>LIQUIDACION!E64</f>
        <v>Andorra AND</v>
      </c>
      <c r="M18" s="88">
        <f>LIQUIDACION!A61</f>
        <v>4</v>
      </c>
      <c r="N18" s="88" t="str">
        <f>LIQUIDACION!B61</f>
        <v>abril</v>
      </c>
    </row>
    <row r="19" spans="1:24" s="81" customFormat="1" ht="26.25" x14ac:dyDescent="0.4">
      <c r="A19" s="80"/>
      <c r="B19" s="80"/>
      <c r="C19" s="98" t="s">
        <v>586</v>
      </c>
      <c r="D19" s="343"/>
      <c r="E19" s="343"/>
      <c r="F19" s="343"/>
      <c r="G19" s="343"/>
      <c r="H19" s="343"/>
      <c r="I19" s="343"/>
      <c r="J19" s="343"/>
      <c r="K19" s="86" t="str">
        <f>LIQUIDACION!J65</f>
        <v>Cº España Individual Junior y Boys 13-008</v>
      </c>
      <c r="L19" s="87" t="str">
        <f>LIQUIDACION!E65</f>
        <v>Angola ANG</v>
      </c>
      <c r="M19" s="88">
        <f>LIQUIDACION!A62</f>
        <v>5</v>
      </c>
      <c r="N19" s="88" t="str">
        <f>LIQUIDACION!B62</f>
        <v>mayo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1:24" s="81" customFormat="1" ht="26.25" x14ac:dyDescent="0.4">
      <c r="A20" s="80"/>
      <c r="B20" s="80"/>
      <c r="C20" s="100" t="s">
        <v>593</v>
      </c>
      <c r="D20" s="100"/>
      <c r="E20" s="347"/>
      <c r="F20" s="347"/>
      <c r="G20" s="98" t="s">
        <v>594</v>
      </c>
      <c r="H20" s="347"/>
      <c r="I20" s="347"/>
      <c r="J20" s="99"/>
      <c r="K20" s="86" t="str">
        <f>LIQUIDACION!J66</f>
        <v>Cº Comunidad Valenciana Masculino 13-009</v>
      </c>
      <c r="L20" s="87" t="str">
        <f>LIQUIDACION!E66</f>
        <v>Antigua y Barbuda ANT</v>
      </c>
      <c r="M20" s="88">
        <f>LIQUIDACION!A63</f>
        <v>6</v>
      </c>
      <c r="N20" s="88" t="str">
        <f>LIQUIDACION!B63</f>
        <v>junio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</row>
    <row r="21" spans="1:24" s="81" customFormat="1" ht="26.25" x14ac:dyDescent="0.4">
      <c r="A21" s="340" t="s">
        <v>602</v>
      </c>
      <c r="B21" s="340"/>
      <c r="C21" s="344">
        <v>22</v>
      </c>
      <c r="D21" s="344"/>
      <c r="E21" s="82" t="s">
        <v>86</v>
      </c>
      <c r="F21" s="345" t="s">
        <v>91</v>
      </c>
      <c r="G21" s="345"/>
      <c r="H21" s="283" t="s">
        <v>624</v>
      </c>
      <c r="I21" s="346" t="str">
        <f>CONCATENATE(C21," ",E21," ",F21," ",H21)</f>
        <v>22 de marzo de 2013</v>
      </c>
      <c r="J21" s="346"/>
      <c r="K21" s="86" t="str">
        <f>LIQUIDACION!J67</f>
        <v>Match España-Inglaterra masculino 13-010</v>
      </c>
      <c r="L21" s="87" t="str">
        <f>LIQUIDACION!E67</f>
        <v>Anguila ANU</v>
      </c>
      <c r="M21" s="88">
        <f>LIQUIDACION!A64</f>
        <v>7</v>
      </c>
      <c r="N21" s="88" t="str">
        <f>LIQUIDACION!B64</f>
        <v>julio</v>
      </c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spans="1:24" s="81" customFormat="1" ht="26.25" x14ac:dyDescent="0.4">
      <c r="A22" s="80"/>
      <c r="B22" s="80"/>
      <c r="K22" s="86" t="str">
        <f>LIQUIDACION!J68</f>
        <v>Lytham Trophy 13-011</v>
      </c>
      <c r="L22" s="87" t="str">
        <f>LIQUIDACION!E68</f>
        <v>Argentina ARG</v>
      </c>
      <c r="M22" s="88">
        <f>LIQUIDACION!A65</f>
        <v>8</v>
      </c>
      <c r="N22" s="88" t="str">
        <f>LIQUIDACION!B65</f>
        <v>agosto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</row>
    <row r="23" spans="1:24" s="81" customFormat="1" ht="26.25" x14ac:dyDescent="0.4">
      <c r="A23" s="340" t="s">
        <v>595</v>
      </c>
      <c r="B23" s="340"/>
      <c r="C23" s="341" t="s">
        <v>1131</v>
      </c>
      <c r="D23" s="341"/>
      <c r="E23" s="341"/>
      <c r="F23" s="341"/>
      <c r="G23" s="341"/>
      <c r="H23" s="341"/>
      <c r="I23" s="341"/>
      <c r="J23" s="341"/>
      <c r="K23" s="86" t="str">
        <f>LIQUIDACION!J69</f>
        <v>Copa de Andalucía Masculina 13-012</v>
      </c>
      <c r="L23" s="87" t="str">
        <f>LIQUIDACION!E69</f>
        <v>Armenia ARM</v>
      </c>
      <c r="M23" s="88">
        <f>LIQUIDACION!A66</f>
        <v>9</v>
      </c>
      <c r="N23" s="88" t="str">
        <f>LIQUIDACION!B66</f>
        <v>septiembre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spans="1:24" s="81" customFormat="1" ht="26.25" x14ac:dyDescent="0.4">
      <c r="A24" s="102"/>
      <c r="B24" s="80"/>
      <c r="K24" s="86" t="str">
        <f>LIQUIDACION!J70</f>
        <v>Copa Nacional Puerta de Hierro Masculina 13-014</v>
      </c>
      <c r="L24" s="87" t="str">
        <f>LIQUIDACION!E70</f>
        <v>Aruba ARU</v>
      </c>
      <c r="M24" s="88">
        <f>LIQUIDACION!A67</f>
        <v>10</v>
      </c>
      <c r="N24" s="88" t="str">
        <f>LIQUIDACION!B67</f>
        <v>octubre</v>
      </c>
      <c r="O24" s="90"/>
      <c r="P24" s="90"/>
      <c r="Q24" s="90"/>
      <c r="R24" s="90"/>
      <c r="S24" s="90"/>
      <c r="T24" s="90"/>
      <c r="U24" s="90"/>
      <c r="V24" s="90"/>
      <c r="W24" s="90"/>
      <c r="X24" s="90"/>
    </row>
    <row r="25" spans="1:24" s="81" customFormat="1" ht="27" thickBot="1" x14ac:dyDescent="0.45">
      <c r="A25" s="80" t="s">
        <v>583</v>
      </c>
      <c r="B25" s="80"/>
      <c r="K25" s="86" t="str">
        <f>LIQUIDACION!J71</f>
        <v>Concentración CT Masculino 13-015</v>
      </c>
      <c r="L25" s="87" t="str">
        <f>LIQUIDACION!E71</f>
        <v>Samoa Americana ASA</v>
      </c>
      <c r="M25" s="88">
        <f>LIQUIDACION!A68</f>
        <v>11</v>
      </c>
      <c r="N25" s="88" t="str">
        <f>LIQUIDACION!B68</f>
        <v>noviembre</v>
      </c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spans="1:24" s="81" customFormat="1" ht="27" thickTop="1" x14ac:dyDescent="0.4">
      <c r="A26" s="80" t="s">
        <v>584</v>
      </c>
      <c r="B26" s="80"/>
      <c r="C26" s="337" t="s">
        <v>590</v>
      </c>
      <c r="D26" s="339"/>
      <c r="E26" s="369" t="s">
        <v>591</v>
      </c>
      <c r="F26" s="370"/>
      <c r="G26" s="337" t="s">
        <v>592</v>
      </c>
      <c r="H26" s="338"/>
      <c r="I26" s="337" t="s">
        <v>556</v>
      </c>
      <c r="J26" s="339"/>
      <c r="K26" s="86" t="str">
        <f>LIQUIDACION!J72</f>
        <v>Juegos Mediterráneos 13-016</v>
      </c>
      <c r="L26" s="87" t="str">
        <f>LIQUIDACION!E72</f>
        <v>Australia AUS</v>
      </c>
      <c r="M26" s="88">
        <f>LIQUIDACION!A69</f>
        <v>12</v>
      </c>
      <c r="N26" s="88" t="str">
        <f>LIQUIDACION!B69</f>
        <v>diciembre</v>
      </c>
      <c r="O26" s="90"/>
      <c r="P26" s="90"/>
      <c r="Q26" s="90"/>
      <c r="R26" s="90"/>
      <c r="S26" s="90"/>
      <c r="T26" s="90"/>
      <c r="U26" s="90"/>
      <c r="V26" s="90"/>
      <c r="W26" s="90"/>
      <c r="X26" s="90"/>
    </row>
    <row r="27" spans="1:24" s="81" customFormat="1" ht="26.25" x14ac:dyDescent="0.4">
      <c r="A27" s="80"/>
      <c r="B27" s="80"/>
      <c r="C27" s="109" t="s">
        <v>84</v>
      </c>
      <c r="D27" s="110" t="s">
        <v>85</v>
      </c>
      <c r="E27" s="109" t="s">
        <v>84</v>
      </c>
      <c r="F27" s="110" t="s">
        <v>85</v>
      </c>
      <c r="G27" s="109" t="s">
        <v>84</v>
      </c>
      <c r="H27" s="105" t="s">
        <v>85</v>
      </c>
      <c r="I27" s="109" t="s">
        <v>84</v>
      </c>
      <c r="J27" s="111" t="s">
        <v>85</v>
      </c>
      <c r="K27" s="86" t="str">
        <f>LIQUIDACION!J73</f>
        <v>St. Andrews Links Trophy 13-017</v>
      </c>
      <c r="L27" s="87" t="str">
        <f>LIQUIDACION!E73</f>
        <v>Austria AUT</v>
      </c>
      <c r="M27" s="88">
        <f>LIQUIDACION!A70</f>
        <v>13</v>
      </c>
      <c r="N27" s="89"/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1:24" s="81" customFormat="1" ht="26.25" x14ac:dyDescent="0.4">
      <c r="A28" s="80"/>
      <c r="B28" s="80"/>
      <c r="C28" s="265" t="s">
        <v>620</v>
      </c>
      <c r="D28" s="281">
        <f>SUM(C29:C31)+(SUM(D29:D31))*$C$17</f>
        <v>0</v>
      </c>
      <c r="E28" s="304"/>
      <c r="F28" s="303"/>
      <c r="G28" s="304"/>
      <c r="H28" s="303"/>
      <c r="I28" s="304"/>
      <c r="J28" s="303"/>
      <c r="K28" s="86" t="str">
        <f>LIQUIDACION!J74</f>
        <v>British Amateur Masculino 13-018</v>
      </c>
      <c r="L28" s="87" t="str">
        <f>LIQUIDACION!E74</f>
        <v>Azerbaidjan AZE</v>
      </c>
      <c r="M28" s="88">
        <f>LIQUIDACION!A71</f>
        <v>14</v>
      </c>
      <c r="N28" s="89"/>
      <c r="O28" s="90"/>
      <c r="P28" s="90"/>
      <c r="Q28" s="90"/>
      <c r="R28" s="90"/>
      <c r="S28" s="90"/>
      <c r="T28" s="90"/>
      <c r="U28" s="90"/>
      <c r="V28" s="90"/>
      <c r="W28" s="90"/>
      <c r="X28" s="90"/>
    </row>
    <row r="29" spans="1:24" s="81" customFormat="1" ht="26.25" x14ac:dyDescent="0.4">
      <c r="A29" s="80"/>
      <c r="B29" s="80"/>
      <c r="C29" s="304"/>
      <c r="D29" s="303"/>
      <c r="E29" s="275"/>
      <c r="F29" s="303"/>
      <c r="G29" s="275"/>
      <c r="H29" s="303"/>
      <c r="I29" s="275"/>
      <c r="J29" s="303"/>
      <c r="K29" s="86" t="str">
        <f>LIQUIDACION!J75</f>
        <v>Brabazon Tropy 13-019</v>
      </c>
      <c r="L29" s="87" t="str">
        <f>LIQUIDACION!E75</f>
        <v>Bahamas BAH</v>
      </c>
      <c r="M29" s="88">
        <f>LIQUIDACION!A72</f>
        <v>15</v>
      </c>
      <c r="N29" s="89"/>
      <c r="O29" s="90"/>
      <c r="P29" s="90"/>
      <c r="Q29" s="90"/>
      <c r="R29" s="90"/>
      <c r="S29" s="90"/>
      <c r="T29" s="90"/>
      <c r="U29" s="90"/>
      <c r="V29" s="90"/>
      <c r="W29" s="90"/>
      <c r="X29" s="90"/>
    </row>
    <row r="30" spans="1:24" s="81" customFormat="1" ht="26.25" x14ac:dyDescent="0.4">
      <c r="A30" s="80"/>
      <c r="B30" s="80"/>
      <c r="C30" s="275"/>
      <c r="D30" s="303"/>
      <c r="E30" s="275"/>
      <c r="F30" s="303"/>
      <c r="G30" s="275"/>
      <c r="H30" s="303"/>
      <c r="I30" s="275"/>
      <c r="J30" s="303"/>
      <c r="K30" s="86" t="str">
        <f>LIQUIDACION!J76</f>
        <v>Cº Europa Absoluto por Equipos Masc. 13-020</v>
      </c>
      <c r="L30" s="87" t="str">
        <f>LIQUIDACION!E76</f>
        <v>Bangladesh BAN</v>
      </c>
      <c r="M30" s="88">
        <f>LIQUIDACION!A73</f>
        <v>16</v>
      </c>
      <c r="N30" s="89"/>
      <c r="O30" s="90"/>
      <c r="P30" s="90"/>
      <c r="Q30" s="90"/>
      <c r="R30" s="90"/>
      <c r="S30" s="90"/>
      <c r="T30" s="90"/>
      <c r="U30" s="90"/>
      <c r="V30" s="90"/>
      <c r="W30" s="90"/>
      <c r="X30" s="90"/>
    </row>
    <row r="31" spans="1:24" s="81" customFormat="1" ht="27" thickBot="1" x14ac:dyDescent="0.45">
      <c r="A31" s="80"/>
      <c r="B31" s="80"/>
      <c r="C31" s="305"/>
      <c r="D31" s="303"/>
      <c r="E31" s="275"/>
      <c r="F31" s="303"/>
      <c r="G31" s="275"/>
      <c r="H31" s="303"/>
      <c r="I31" s="275"/>
      <c r="J31" s="303"/>
      <c r="K31" s="86" t="str">
        <f>LIQUIDACION!J77</f>
        <v>Cº Europa Boys por Equipos 13-021</v>
      </c>
      <c r="L31" s="87" t="str">
        <f>LIQUIDACION!E77</f>
        <v>Barbados BAR</v>
      </c>
      <c r="M31" s="88">
        <f>LIQUIDACION!A74</f>
        <v>17</v>
      </c>
      <c r="N31" s="89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4" s="81" customFormat="1" ht="27" thickTop="1" x14ac:dyDescent="0.4">
      <c r="A32" s="80"/>
      <c r="B32" s="80"/>
      <c r="C32" s="266" t="s">
        <v>621</v>
      </c>
      <c r="D32" s="282">
        <f>SUM(C33:C35)+(SUM(D33:D35))*$C$17</f>
        <v>0</v>
      </c>
      <c r="E32" s="275"/>
      <c r="F32" s="303"/>
      <c r="G32" s="275"/>
      <c r="H32" s="303"/>
      <c r="I32" s="275"/>
      <c r="J32" s="303"/>
      <c r="K32" s="86" t="str">
        <f>LIQUIDACION!J78</f>
        <v>Concentración Preparatoria Europa Mascul 13-022</v>
      </c>
      <c r="L32" s="87" t="str">
        <f>LIQUIDACION!E78</f>
        <v>Burundi BDI</v>
      </c>
      <c r="M32" s="88">
        <f>LIQUIDACION!A75</f>
        <v>18</v>
      </c>
      <c r="N32" s="89"/>
      <c r="O32" s="90"/>
      <c r="P32" s="90"/>
      <c r="Q32" s="90"/>
      <c r="R32" s="90"/>
      <c r="S32" s="90"/>
      <c r="T32" s="90"/>
      <c r="U32" s="90"/>
      <c r="V32" s="90"/>
      <c r="W32" s="90"/>
      <c r="X32" s="90"/>
    </row>
    <row r="33" spans="1:24" s="81" customFormat="1" ht="26.25" x14ac:dyDescent="0.4">
      <c r="A33" s="80"/>
      <c r="B33" s="80"/>
      <c r="C33" s="304"/>
      <c r="D33" s="303"/>
      <c r="E33" s="275"/>
      <c r="F33" s="303"/>
      <c r="G33" s="275"/>
      <c r="H33" s="303"/>
      <c r="I33" s="275"/>
      <c r="J33" s="303"/>
      <c r="K33" s="86" t="str">
        <f>LIQUIDACION!J79</f>
        <v>Campeonatos por invitación Masculinos 13-023</v>
      </c>
      <c r="L33" s="87" t="str">
        <f>LIQUIDACION!E79</f>
        <v>Bélgica BEL</v>
      </c>
      <c r="M33" s="88">
        <f>LIQUIDACION!A76</f>
        <v>19</v>
      </c>
      <c r="N33" s="89"/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s="81" customFormat="1" ht="26.25" x14ac:dyDescent="0.4">
      <c r="A34" s="80"/>
      <c r="B34" s="80"/>
      <c r="C34" s="275"/>
      <c r="D34" s="303"/>
      <c r="E34" s="275"/>
      <c r="F34" s="303"/>
      <c r="G34" s="275"/>
      <c r="H34" s="303"/>
      <c r="I34" s="275"/>
      <c r="J34" s="303"/>
      <c r="K34" s="86" t="str">
        <f>LIQUIDACION!J80</f>
        <v>Copa de Europa de Clubs 13-024</v>
      </c>
      <c r="L34" s="87" t="str">
        <f>LIQUIDACION!E80</f>
        <v>Benin BEN</v>
      </c>
      <c r="M34" s="88">
        <f>LIQUIDACION!A77</f>
        <v>20</v>
      </c>
      <c r="N34" s="89"/>
      <c r="O34" s="90"/>
      <c r="P34" s="90"/>
      <c r="Q34" s="90"/>
      <c r="R34" s="90"/>
      <c r="S34" s="90"/>
      <c r="T34" s="90"/>
      <c r="U34" s="90"/>
      <c r="V34" s="90"/>
      <c r="W34" s="90"/>
      <c r="X34" s="90"/>
    </row>
    <row r="35" spans="1:24" s="81" customFormat="1" ht="27" thickBot="1" x14ac:dyDescent="0.45">
      <c r="A35" s="80"/>
      <c r="B35" s="80"/>
      <c r="C35" s="305"/>
      <c r="D35" s="303"/>
      <c r="E35" s="275"/>
      <c r="F35" s="303"/>
      <c r="G35" s="275"/>
      <c r="H35" s="303"/>
      <c r="I35" s="275"/>
      <c r="J35" s="303"/>
      <c r="K35" s="86" t="str">
        <f>LIQUIDACION!J81</f>
        <v>Cº España Individual Absoluto Masculino 13-025</v>
      </c>
      <c r="L35" s="87" t="str">
        <f>LIQUIDACION!E81</f>
        <v>Bermudas BER</v>
      </c>
      <c r="M35" s="88">
        <f>LIQUIDACION!A78</f>
        <v>21</v>
      </c>
      <c r="N35" s="89"/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s="81" customFormat="1" ht="27" thickTop="1" x14ac:dyDescent="0.4">
      <c r="A36" s="80"/>
      <c r="B36" s="80"/>
      <c r="C36" s="266" t="s">
        <v>581</v>
      </c>
      <c r="D36" s="282">
        <f>SUM(C37:C56)+(SUM(D37:D56))*$C$17</f>
        <v>47.95</v>
      </c>
      <c r="E36" s="275"/>
      <c r="F36" s="303"/>
      <c r="G36" s="275"/>
      <c r="H36" s="303"/>
      <c r="I36" s="275"/>
      <c r="J36" s="303"/>
      <c r="K36" s="86" t="str">
        <f>LIQUIDACION!J82</f>
        <v>Grand Prix des  Landes Masculino 13-026</v>
      </c>
      <c r="L36" s="87" t="str">
        <f>LIQUIDACION!E82</f>
        <v>Bhutan BHU</v>
      </c>
      <c r="M36" s="88">
        <f>LIQUIDACION!A79</f>
        <v>22</v>
      </c>
      <c r="N36" s="89"/>
      <c r="O36" s="90"/>
      <c r="P36" s="90"/>
      <c r="Q36" s="90"/>
      <c r="R36" s="90"/>
      <c r="S36" s="90"/>
      <c r="T36" s="90"/>
      <c r="U36" s="90"/>
      <c r="V36" s="90"/>
      <c r="W36" s="90"/>
      <c r="X36" s="90"/>
    </row>
    <row r="37" spans="1:24" s="81" customFormat="1" ht="26.25" x14ac:dyDescent="0.4">
      <c r="A37" s="80"/>
      <c r="B37" s="80"/>
      <c r="C37" s="304">
        <v>23.1</v>
      </c>
      <c r="D37" s="303"/>
      <c r="E37" s="275"/>
      <c r="F37" s="303"/>
      <c r="G37" s="275"/>
      <c r="H37" s="303"/>
      <c r="I37" s="275"/>
      <c r="J37" s="303"/>
      <c r="K37" s="86" t="str">
        <f>LIQUIDACION!J83</f>
        <v>Concentración Tommy Horton CTAM 13-027</v>
      </c>
      <c r="L37" s="87" t="str">
        <f>LIQUIDACION!E83</f>
        <v>Bosnia-Herzegovina BIH</v>
      </c>
      <c r="M37" s="88">
        <f>LIQUIDACION!A80</f>
        <v>23</v>
      </c>
      <c r="N37" s="89"/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s="81" customFormat="1" ht="26.25" x14ac:dyDescent="0.4">
      <c r="A38" s="80"/>
      <c r="B38" s="80"/>
      <c r="C38" s="275">
        <v>24.85</v>
      </c>
      <c r="D38" s="303"/>
      <c r="E38" s="275"/>
      <c r="F38" s="303"/>
      <c r="G38" s="275"/>
      <c r="H38" s="303"/>
      <c r="I38" s="275"/>
      <c r="J38" s="303"/>
      <c r="K38" s="86" t="str">
        <f>LIQUIDACION!J84</f>
        <v>Cº Europa Individual Masculino 13-028</v>
      </c>
      <c r="L38" s="87" t="str">
        <f>LIQUIDACION!E84</f>
        <v>Belize BIZ</v>
      </c>
      <c r="M38" s="88">
        <f>LIQUIDACION!A81</f>
        <v>24</v>
      </c>
      <c r="N38" s="89"/>
      <c r="O38" s="90"/>
      <c r="P38" s="90"/>
      <c r="Q38" s="90"/>
      <c r="R38" s="90"/>
      <c r="S38" s="90"/>
      <c r="T38" s="90"/>
      <c r="U38" s="90"/>
      <c r="V38" s="90"/>
      <c r="W38" s="90"/>
      <c r="X38" s="90"/>
    </row>
    <row r="39" spans="1:24" s="81" customFormat="1" ht="26.25" x14ac:dyDescent="0.4">
      <c r="A39" s="80"/>
      <c r="B39" s="80"/>
      <c r="C39" s="275"/>
      <c r="D39" s="303"/>
      <c r="E39" s="275"/>
      <c r="F39" s="303"/>
      <c r="G39" s="275"/>
      <c r="H39" s="303"/>
      <c r="I39" s="275"/>
      <c r="J39" s="303"/>
      <c r="K39" s="86" t="str">
        <f>LIQUIDACION!J85</f>
        <v>British Boys 13-029</v>
      </c>
      <c r="L39" s="87" t="str">
        <f>LIQUIDACION!E85</f>
        <v>Belarus (Bielorrusia) BLR</v>
      </c>
      <c r="M39" s="88">
        <f>LIQUIDACION!A82</f>
        <v>25</v>
      </c>
      <c r="N39" s="89"/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s="81" customFormat="1" ht="26.25" x14ac:dyDescent="0.4">
      <c r="A40" s="80"/>
      <c r="B40" s="80"/>
      <c r="C40" s="275"/>
      <c r="D40" s="303"/>
      <c r="E40" s="275"/>
      <c r="F40" s="303"/>
      <c r="G40" s="275"/>
      <c r="H40" s="303"/>
      <c r="I40" s="275"/>
      <c r="J40" s="303"/>
      <c r="K40" s="86" t="str">
        <f>LIQUIDACION!J86</f>
        <v>Cº Internacional de Finlandia Masculino 13-030</v>
      </c>
      <c r="L40" s="87" t="str">
        <f>LIQUIDACION!E86</f>
        <v>Bolivia BOL</v>
      </c>
      <c r="M40" s="88">
        <f>LIQUIDACION!A83</f>
        <v>26</v>
      </c>
      <c r="N40" s="89"/>
      <c r="O40" s="90"/>
      <c r="P40" s="90"/>
      <c r="Q40" s="90"/>
      <c r="R40" s="90"/>
      <c r="S40" s="90"/>
      <c r="T40" s="90"/>
      <c r="U40" s="90"/>
      <c r="V40" s="90"/>
      <c r="W40" s="90"/>
      <c r="X40" s="90"/>
    </row>
    <row r="41" spans="1:24" s="81" customFormat="1" ht="26.25" x14ac:dyDescent="0.4">
      <c r="A41" s="80"/>
      <c r="B41" s="80"/>
      <c r="C41" s="275"/>
      <c r="D41" s="303"/>
      <c r="E41" s="275"/>
      <c r="F41" s="303"/>
      <c r="G41" s="275"/>
      <c r="H41" s="303"/>
      <c r="I41" s="275"/>
      <c r="J41" s="303"/>
      <c r="K41" s="86" t="str">
        <f>LIQUIDACION!J87</f>
        <v>Jacques Leglise Trophy 13-031</v>
      </c>
      <c r="L41" s="87" t="str">
        <f>LIQUIDACION!E87</f>
        <v>Botswana BOT</v>
      </c>
      <c r="M41" s="88">
        <f>LIQUIDACION!A84</f>
        <v>27</v>
      </c>
      <c r="N41" s="89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81" customFormat="1" ht="26.25" x14ac:dyDescent="0.4">
      <c r="A42" s="80"/>
      <c r="B42" s="80"/>
      <c r="C42" s="275"/>
      <c r="D42" s="303"/>
      <c r="E42" s="275"/>
      <c r="F42" s="303"/>
      <c r="G42" s="275"/>
      <c r="H42" s="303"/>
      <c r="I42" s="275"/>
      <c r="J42" s="303"/>
      <c r="K42" s="86" t="str">
        <f>LIQUIDACION!J88</f>
        <v>Cº Int.  España Jr. Stroke Play Masculin 13-032</v>
      </c>
      <c r="L42" s="87" t="str">
        <f>LIQUIDACION!E88</f>
        <v>Brasil BRA</v>
      </c>
      <c r="M42" s="88">
        <f>LIQUIDACION!A85</f>
        <v>28</v>
      </c>
      <c r="N42" s="89"/>
      <c r="O42" s="90"/>
      <c r="P42" s="90"/>
      <c r="Q42" s="90"/>
      <c r="R42" s="90"/>
      <c r="S42" s="90"/>
      <c r="T42" s="90"/>
      <c r="U42" s="90"/>
      <c r="V42" s="90"/>
      <c r="W42" s="90"/>
      <c r="X42" s="90"/>
    </row>
    <row r="43" spans="1:24" s="81" customFormat="1" ht="26.25" x14ac:dyDescent="0.4">
      <c r="A43" s="80"/>
      <c r="B43" s="80"/>
      <c r="C43" s="275"/>
      <c r="D43" s="303"/>
      <c r="E43" s="275"/>
      <c r="F43" s="303"/>
      <c r="G43" s="275"/>
      <c r="H43" s="303"/>
      <c r="I43" s="275"/>
      <c r="J43" s="303"/>
      <c r="K43" s="86" t="str">
        <f>LIQUIDACION!J89</f>
        <v>Interterritorial sub-25 1ª división Masc 13-033</v>
      </c>
      <c r="L43" s="87" t="str">
        <f>LIQUIDACION!E89</f>
        <v>Bahrain BRN</v>
      </c>
      <c r="M43" s="88">
        <f>LIQUIDACION!A86</f>
        <v>29</v>
      </c>
      <c r="N43" s="89"/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s="81" customFormat="1" ht="26.25" x14ac:dyDescent="0.4">
      <c r="A44" s="80"/>
      <c r="B44" s="80"/>
      <c r="C44" s="275"/>
      <c r="D44" s="303"/>
      <c r="E44" s="275"/>
      <c r="F44" s="303"/>
      <c r="G44" s="275"/>
      <c r="H44" s="303"/>
      <c r="I44" s="275"/>
      <c r="J44" s="303"/>
      <c r="K44" s="86" t="str">
        <f>LIQUIDACION!J90</f>
        <v>Cº Internacional de Portugal Femenino 13-034</v>
      </c>
      <c r="L44" s="87" t="str">
        <f>LIQUIDACION!E90</f>
        <v>Brunei BRU</v>
      </c>
      <c r="M44" s="88">
        <f>LIQUIDACION!A87</f>
        <v>30</v>
      </c>
      <c r="N44" s="89"/>
      <c r="O44" s="90"/>
      <c r="P44" s="90"/>
      <c r="Q44" s="90"/>
      <c r="R44" s="90"/>
      <c r="S44" s="90"/>
      <c r="T44" s="90"/>
      <c r="U44" s="90"/>
      <c r="V44" s="90"/>
      <c r="W44" s="90"/>
      <c r="X44" s="90"/>
    </row>
    <row r="45" spans="1:24" s="81" customFormat="1" ht="26.25" x14ac:dyDescent="0.4">
      <c r="A45" s="80"/>
      <c r="B45" s="80"/>
      <c r="C45" s="275"/>
      <c r="D45" s="303"/>
      <c r="E45" s="275"/>
      <c r="F45" s="303"/>
      <c r="G45" s="275"/>
      <c r="H45" s="303"/>
      <c r="I45" s="275"/>
      <c r="J45" s="303"/>
      <c r="K45" s="86" t="str">
        <f>LIQUIDACION!J91</f>
        <v>Match España-Suecia Femenino 13-035</v>
      </c>
      <c r="L45" s="87" t="str">
        <f>LIQUIDACION!E91</f>
        <v>Bulgaria BUL</v>
      </c>
      <c r="M45" s="88">
        <f>LIQUIDACION!A88</f>
        <v>31</v>
      </c>
      <c r="N45" s="89"/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s="81" customFormat="1" ht="26.25" x14ac:dyDescent="0.4">
      <c r="A46" s="80"/>
      <c r="B46" s="80"/>
      <c r="C46" s="275"/>
      <c r="D46" s="303"/>
      <c r="E46" s="275"/>
      <c r="F46" s="303"/>
      <c r="G46" s="275"/>
      <c r="H46" s="303"/>
      <c r="I46" s="275"/>
      <c r="J46" s="303"/>
      <c r="K46" s="86" t="str">
        <f>LIQUIDACION!J92</f>
        <v>Cº Comunidad Valenciana Femenino 13-036</v>
      </c>
      <c r="L46" s="87" t="str">
        <f>LIQUIDACION!E92</f>
        <v>Burkina Faso BUR</v>
      </c>
      <c r="M46" s="88"/>
      <c r="N46" s="89"/>
      <c r="O46" s="90"/>
      <c r="P46" s="90"/>
      <c r="Q46" s="90"/>
      <c r="R46" s="90"/>
      <c r="S46" s="90"/>
      <c r="T46" s="90"/>
      <c r="U46" s="90"/>
      <c r="V46" s="90"/>
      <c r="W46" s="90"/>
      <c r="X46" s="90"/>
    </row>
    <row r="47" spans="1:24" s="81" customFormat="1" ht="26.25" x14ac:dyDescent="0.4">
      <c r="A47" s="80"/>
      <c r="B47" s="80"/>
      <c r="C47" s="275"/>
      <c r="D47" s="303"/>
      <c r="E47" s="275"/>
      <c r="F47" s="303"/>
      <c r="G47" s="275"/>
      <c r="H47" s="303"/>
      <c r="I47" s="275"/>
      <c r="J47" s="303"/>
      <c r="K47" s="86" t="str">
        <f>LIQUIDACION!J93</f>
        <v>Cº Int.de España Fem-Copa SM La Reina 13-037</v>
      </c>
      <c r="L47" s="87" t="str">
        <f>LIQUIDACION!E93</f>
        <v>Republica Centroafricana CAF</v>
      </c>
      <c r="M47" s="89"/>
      <c r="N47" s="89"/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s="81" customFormat="1" ht="26.25" x14ac:dyDescent="0.4">
      <c r="A48" s="80"/>
      <c r="B48" s="80"/>
      <c r="C48" s="275"/>
      <c r="D48" s="303"/>
      <c r="E48" s="275"/>
      <c r="F48" s="303"/>
      <c r="G48" s="275"/>
      <c r="H48" s="303"/>
      <c r="I48" s="275"/>
      <c r="J48" s="303"/>
      <c r="K48" s="86" t="str">
        <f>LIQUIDACION!J94</f>
        <v>Cº Europeo de Naciones Fem.Copa Sotogran 13-038</v>
      </c>
      <c r="L48" s="87" t="str">
        <f>LIQUIDACION!E94</f>
        <v>Camboya CAM</v>
      </c>
      <c r="M48" s="89"/>
      <c r="N48" s="89"/>
      <c r="O48" s="90"/>
      <c r="P48" s="90"/>
      <c r="Q48" s="90"/>
      <c r="R48" s="90"/>
      <c r="S48" s="90"/>
      <c r="T48" s="90"/>
      <c r="U48" s="90"/>
      <c r="V48" s="90"/>
      <c r="W48" s="90"/>
      <c r="X48" s="90"/>
    </row>
    <row r="49" spans="1:24" s="81" customFormat="1" ht="26.25" x14ac:dyDescent="0.4">
      <c r="A49" s="80"/>
      <c r="B49" s="80"/>
      <c r="C49" s="275"/>
      <c r="D49" s="303"/>
      <c r="E49" s="275"/>
      <c r="F49" s="303"/>
      <c r="G49" s="275"/>
      <c r="H49" s="303"/>
      <c r="I49" s="275"/>
      <c r="J49" s="303"/>
      <c r="K49" s="86" t="str">
        <f>LIQUIDACION!J95</f>
        <v>Cº Int. Francia Jr.-Coupe Esmond 13-039</v>
      </c>
      <c r="L49" s="87" t="str">
        <f>LIQUIDACION!E95</f>
        <v>Canada CAN</v>
      </c>
      <c r="M49" s="89"/>
      <c r="N49" s="89"/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1:24" s="81" customFormat="1" ht="26.25" x14ac:dyDescent="0.4">
      <c r="A50" s="80"/>
      <c r="B50" s="80"/>
      <c r="C50" s="275"/>
      <c r="D50" s="303"/>
      <c r="E50" s="275"/>
      <c r="F50" s="303"/>
      <c r="G50" s="275"/>
      <c r="H50" s="303"/>
      <c r="I50" s="275"/>
      <c r="J50" s="303"/>
      <c r="K50" s="86" t="str">
        <f>LIQUIDACION!J96</f>
        <v>Copa Andalucía Femenina 13-040</v>
      </c>
      <c r="L50" s="87" t="str">
        <f>LIQUIDACION!E96</f>
        <v>I. Caiman CAY</v>
      </c>
      <c r="M50" s="89"/>
      <c r="N50" s="89"/>
      <c r="O50" s="90"/>
      <c r="P50" s="90"/>
      <c r="Q50" s="90"/>
      <c r="R50" s="90"/>
      <c r="S50" s="90"/>
      <c r="T50" s="90"/>
      <c r="U50" s="90"/>
      <c r="V50" s="90"/>
      <c r="W50" s="90"/>
      <c r="X50" s="90"/>
    </row>
    <row r="51" spans="1:24" s="81" customFormat="1" ht="26.25" x14ac:dyDescent="0.4">
      <c r="A51" s="80"/>
      <c r="B51" s="80"/>
      <c r="C51" s="275"/>
      <c r="D51" s="303"/>
      <c r="E51" s="275"/>
      <c r="F51" s="303"/>
      <c r="G51" s="275"/>
      <c r="H51" s="303"/>
      <c r="I51" s="275"/>
      <c r="J51" s="303"/>
      <c r="K51" s="86" t="str">
        <f>LIQUIDACION!J97</f>
        <v>Cº Int. España Stroke Play Fem. 13-041</v>
      </c>
      <c r="L51" s="87" t="str">
        <f>LIQUIDACION!E97</f>
        <v>Congo Republica Popular CGO</v>
      </c>
      <c r="M51" s="89"/>
      <c r="N51" s="89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s="81" customFormat="1" ht="26.25" x14ac:dyDescent="0.4">
      <c r="A52" s="80"/>
      <c r="B52" s="80"/>
      <c r="C52" s="275"/>
      <c r="D52" s="303"/>
      <c r="E52" s="275"/>
      <c r="F52" s="303"/>
      <c r="G52" s="275"/>
      <c r="H52" s="303"/>
      <c r="I52" s="275"/>
      <c r="J52" s="303"/>
      <c r="K52" s="86" t="str">
        <f>LIQUIDACION!J98</f>
        <v>Cº Int. de Alemania Femenino 13-042</v>
      </c>
      <c r="L52" s="87" t="str">
        <f>LIQUIDACION!E98</f>
        <v>Chad CHA</v>
      </c>
      <c r="M52" s="89"/>
      <c r="N52" s="89"/>
      <c r="O52" s="90"/>
      <c r="P52" s="90"/>
      <c r="Q52" s="90"/>
      <c r="R52" s="90"/>
      <c r="S52" s="90"/>
      <c r="T52" s="90"/>
      <c r="U52" s="90"/>
      <c r="V52" s="90"/>
      <c r="W52" s="90"/>
      <c r="X52" s="90"/>
    </row>
    <row r="53" spans="1:24" s="81" customFormat="1" ht="26.25" x14ac:dyDescent="0.4">
      <c r="A53" s="80"/>
      <c r="B53" s="80"/>
      <c r="C53" s="275"/>
      <c r="D53" s="303"/>
      <c r="E53" s="275"/>
      <c r="F53" s="303"/>
      <c r="G53" s="275"/>
      <c r="H53" s="303"/>
      <c r="I53" s="275"/>
      <c r="J53" s="303"/>
      <c r="K53" s="86" t="str">
        <f>LIQUIDACION!J99</f>
        <v>Cº España Absoluto Fem. Jr. y Girls 13-043</v>
      </c>
      <c r="L53" s="87" t="str">
        <f>LIQUIDACION!E99</f>
        <v>Chile CHI</v>
      </c>
      <c r="M53" s="89"/>
      <c r="N53" s="89"/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1:24" s="81" customFormat="1" ht="26.25" x14ac:dyDescent="0.4">
      <c r="A54" s="80"/>
      <c r="B54" s="80"/>
      <c r="C54" s="275"/>
      <c r="D54" s="303"/>
      <c r="E54" s="275"/>
      <c r="F54" s="303"/>
      <c r="G54" s="275"/>
      <c r="H54" s="303"/>
      <c r="I54" s="275"/>
      <c r="J54" s="303"/>
      <c r="K54" s="86" t="str">
        <f>LIQUIDACION!J100</f>
        <v xml:space="preserve"> British Ladies Amateur Championship 13-044</v>
      </c>
      <c r="L54" s="87" t="str">
        <f>LIQUIDACION!E100</f>
        <v>China Republica Popular CHN</v>
      </c>
      <c r="M54" s="89"/>
      <c r="N54" s="89"/>
      <c r="O54" s="90"/>
      <c r="P54" s="90"/>
      <c r="Q54" s="90"/>
      <c r="R54" s="90"/>
      <c r="S54" s="90"/>
      <c r="T54" s="90"/>
      <c r="U54" s="90"/>
      <c r="V54" s="90"/>
      <c r="W54" s="90"/>
      <c r="X54" s="90"/>
    </row>
    <row r="55" spans="1:24" s="81" customFormat="1" ht="26.25" x14ac:dyDescent="0.4">
      <c r="A55" s="80"/>
      <c r="B55" s="80"/>
      <c r="C55" s="275"/>
      <c r="D55" s="303"/>
      <c r="E55" s="275"/>
      <c r="F55" s="303"/>
      <c r="G55" s="275"/>
      <c r="H55" s="303"/>
      <c r="I55" s="275"/>
      <c r="J55" s="303"/>
      <c r="K55" s="86" t="str">
        <f>LIQUIDACION!J101</f>
        <v>Vagliano Trophy-Match Int.Europa-I.Britá 13-045</v>
      </c>
      <c r="L55" s="87" t="str">
        <f>LIQUIDACION!E101</f>
        <v>Costa de Marfil CIV</v>
      </c>
      <c r="M55" s="89"/>
      <c r="N55" s="89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1:24" s="81" customFormat="1" ht="27" thickBot="1" x14ac:dyDescent="0.45">
      <c r="A56" s="80"/>
      <c r="B56" s="80"/>
      <c r="C56" s="305"/>
      <c r="D56" s="303"/>
      <c r="E56" s="305"/>
      <c r="F56" s="303"/>
      <c r="G56" s="305"/>
      <c r="H56" s="303"/>
      <c r="I56" s="305"/>
      <c r="J56" s="303"/>
      <c r="K56" s="86" t="str">
        <f>LIQUIDACION!J102</f>
        <v>Grand Prix de Chiberta Femenino 13-046</v>
      </c>
      <c r="L56" s="87" t="str">
        <f>LIQUIDACION!E102</f>
        <v>Camerun CMR</v>
      </c>
      <c r="M56" s="89"/>
      <c r="N56" s="89"/>
      <c r="O56" s="90"/>
      <c r="P56" s="90"/>
      <c r="Q56" s="90"/>
      <c r="R56" s="90"/>
      <c r="S56" s="90"/>
      <c r="T56" s="90"/>
      <c r="U56" s="90"/>
      <c r="V56" s="90"/>
      <c r="W56" s="90"/>
      <c r="X56" s="90"/>
    </row>
    <row r="57" spans="1:24" s="81" customFormat="1" ht="27.75" thickTop="1" thickBot="1" x14ac:dyDescent="0.45">
      <c r="A57" s="80"/>
      <c r="B57" s="80"/>
      <c r="C57" s="278">
        <f>SUM(C29:C31)+SUM(C33:C35)+SUM(C37:C56)</f>
        <v>47.95</v>
      </c>
      <c r="D57" s="279">
        <f>SUM(D29:D31)+SUM(D33:D35)+SUM(D37:D56)</f>
        <v>0</v>
      </c>
      <c r="E57" s="278">
        <f t="shared" ref="E57:J57" si="0">SUM(E28:E56)</f>
        <v>0</v>
      </c>
      <c r="F57" s="277">
        <f t="shared" si="0"/>
        <v>0</v>
      </c>
      <c r="G57" s="278">
        <f t="shared" si="0"/>
        <v>0</v>
      </c>
      <c r="H57" s="280">
        <f t="shared" si="0"/>
        <v>0</v>
      </c>
      <c r="I57" s="276">
        <f t="shared" si="0"/>
        <v>0</v>
      </c>
      <c r="J57" s="277">
        <f t="shared" si="0"/>
        <v>0</v>
      </c>
      <c r="K57" s="86" t="str">
        <f>LIQUIDACION!J103</f>
        <v>Cº Comunidad de Madrid Femenino 13-047</v>
      </c>
      <c r="L57" s="87" t="str">
        <f>LIQUIDACION!E103</f>
        <v>I. Cook (Nueva Zelanda) COK</v>
      </c>
      <c r="M57" s="89"/>
      <c r="N57" s="89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4" s="81" customFormat="1" ht="27.75" thickTop="1" thickBot="1" x14ac:dyDescent="0.45">
      <c r="A58" s="80"/>
      <c r="B58" s="80"/>
      <c r="C58" s="355">
        <f t="shared" ref="C58" si="1">C57+(D57*$C$17)</f>
        <v>47.95</v>
      </c>
      <c r="D58" s="356"/>
      <c r="E58" s="355">
        <f t="shared" ref="E58" si="2">E57+(F57*$C$17)</f>
        <v>0</v>
      </c>
      <c r="F58" s="356"/>
      <c r="G58" s="355">
        <f t="shared" ref="G58" si="3">G57+(H57*$C$17)</f>
        <v>0</v>
      </c>
      <c r="H58" s="356"/>
      <c r="I58" s="355">
        <f t="shared" ref="I58" si="4">I57+(J57*$C$17)</f>
        <v>0</v>
      </c>
      <c r="J58" s="356"/>
      <c r="K58" s="86" t="str">
        <f>LIQUIDACION!J104</f>
        <v>Cº Europa Girls (sub-18) por equipos 13-048</v>
      </c>
      <c r="L58" s="87" t="str">
        <f>LIQUIDACION!E104</f>
        <v>Colombia COL</v>
      </c>
      <c r="M58" s="89"/>
      <c r="N58" s="89"/>
      <c r="O58" s="90"/>
      <c r="P58" s="90"/>
      <c r="Q58" s="90"/>
      <c r="R58" s="90"/>
      <c r="S58" s="90"/>
      <c r="T58" s="90"/>
      <c r="U58" s="90"/>
      <c r="V58" s="90"/>
      <c r="W58" s="90"/>
      <c r="X58" s="90"/>
    </row>
    <row r="59" spans="1:24" s="81" customFormat="1" ht="30" thickTop="1" thickBot="1" x14ac:dyDescent="0.5">
      <c r="A59" s="80"/>
      <c r="B59" s="80"/>
      <c r="C59" s="298" t="s">
        <v>1123</v>
      </c>
      <c r="D59" s="296"/>
      <c r="E59" s="297">
        <f>LIQUIDACION!K37</f>
        <v>47.95</v>
      </c>
      <c r="F59" s="299" t="s">
        <v>1126</v>
      </c>
      <c r="G59" s="302"/>
      <c r="H59" s="348" t="str">
        <f>IF(E59&gt;G59,"A su favor","SIN PAGO. A N/F")</f>
        <v>A su favor</v>
      </c>
      <c r="I59" s="349"/>
      <c r="J59" s="301">
        <f>E59-G59</f>
        <v>47.95</v>
      </c>
      <c r="K59" s="86" t="str">
        <f>LIQUIDACION!J105</f>
        <v>Cº Europa Absoluto por Equipos Femenino 13-049</v>
      </c>
      <c r="L59" s="87" t="str">
        <f>LIQUIDACION!E105</f>
        <v>Comores COM</v>
      </c>
      <c r="M59" s="89"/>
      <c r="N59" s="89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4" s="81" customFormat="1" ht="27" thickTop="1" x14ac:dyDescent="0.4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6" t="str">
        <f>LIQUIDACION!J106</f>
        <v>Cº Internacional Holanda Femenino 13-050</v>
      </c>
      <c r="L60" s="87" t="str">
        <f>LIQUIDACION!E106</f>
        <v>Cabo Verde CPV</v>
      </c>
      <c r="M60" s="89"/>
      <c r="N60" s="89"/>
      <c r="O60" s="90"/>
      <c r="P60" s="90"/>
      <c r="Q60" s="90"/>
      <c r="R60" s="90"/>
      <c r="S60" s="90"/>
      <c r="T60" s="90"/>
      <c r="U60" s="90"/>
      <c r="V60" s="90"/>
      <c r="W60" s="90"/>
      <c r="X60" s="90"/>
    </row>
    <row r="61" spans="1:24" s="81" customFormat="1" ht="26.25" x14ac:dyDescent="0.4">
      <c r="A61" s="80"/>
      <c r="B61" s="80"/>
      <c r="K61" s="86" t="str">
        <f>LIQUIDACION!J107</f>
        <v>Grand Prix de Landes Femenino 13-051</v>
      </c>
      <c r="L61" s="87" t="str">
        <f>LIQUIDACION!E107</f>
        <v>Costa Rica CRC</v>
      </c>
      <c r="M61" s="89"/>
      <c r="N61" s="89"/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1:24" s="81" customFormat="1" ht="26.25" x14ac:dyDescent="0.4">
      <c r="A62" s="80"/>
      <c r="B62" s="80"/>
      <c r="K62" s="86" t="str">
        <f>LIQUIDACION!J108</f>
        <v>Cº Europa Individual Femenino 13-052</v>
      </c>
      <c r="L62" s="87" t="str">
        <f>LIQUIDACION!E108</f>
        <v>Croacia CRO</v>
      </c>
      <c r="M62" s="89"/>
      <c r="N62" s="89"/>
      <c r="O62" s="90"/>
      <c r="P62" s="90"/>
      <c r="Q62" s="90"/>
      <c r="R62" s="90"/>
      <c r="S62" s="90"/>
      <c r="T62" s="90"/>
      <c r="U62" s="90"/>
      <c r="V62" s="90"/>
      <c r="W62" s="90"/>
      <c r="X62" s="90"/>
    </row>
    <row r="63" spans="1:24" s="81" customFormat="1" ht="26.25" x14ac:dyDescent="0.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6" t="str">
        <f>LIQUIDACION!J109</f>
        <v>British Girls Championship 13-053</v>
      </c>
      <c r="L63" s="87" t="str">
        <f>LIQUIDACION!E109</f>
        <v>Cuba CUB</v>
      </c>
      <c r="M63" s="89"/>
      <c r="N63" s="89"/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1:24" s="81" customFormat="1" ht="26.25" x14ac:dyDescent="0.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6" t="str">
        <f>LIQUIDACION!J110</f>
        <v>Cº Internacional de Finlandia Femenino 13-054</v>
      </c>
      <c r="L64" s="87" t="str">
        <f>LIQUIDACION!E110</f>
        <v>Curacao CUC</v>
      </c>
      <c r="M64" s="89"/>
      <c r="N64" s="89"/>
      <c r="O64" s="90"/>
      <c r="P64" s="90"/>
      <c r="Q64" s="90"/>
      <c r="R64" s="90"/>
      <c r="S64" s="90"/>
      <c r="T64" s="90"/>
      <c r="U64" s="90"/>
      <c r="V64" s="90"/>
      <c r="W64" s="90"/>
      <c r="X64" s="90"/>
    </row>
    <row r="65" spans="1:24" s="81" customFormat="1" ht="26.25" x14ac:dyDescent="0.4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6" t="str">
        <f>LIQUIDACION!J111</f>
        <v>Cº Internacional Béliga sub-18 Femenino 13-055</v>
      </c>
      <c r="L65" s="87" t="str">
        <f>LIQUIDACION!E111</f>
        <v>Chipre CYP</v>
      </c>
      <c r="M65" s="89"/>
      <c r="N65" s="89"/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s="81" customFormat="1" ht="26.25" x14ac:dyDescent="0.4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6" t="str">
        <f>LIQUIDACION!J112</f>
        <v>Interterritorial España sub-25 Femenino 13-056</v>
      </c>
      <c r="L66" s="87" t="str">
        <f>LIQUIDACION!E112</f>
        <v>República Checa CZE</v>
      </c>
      <c r="M66" s="89"/>
      <c r="N66" s="89"/>
      <c r="O66" s="90"/>
      <c r="P66" s="90"/>
      <c r="Q66" s="90"/>
      <c r="R66" s="90"/>
      <c r="S66" s="90"/>
      <c r="T66" s="90"/>
      <c r="U66" s="90"/>
      <c r="V66" s="90"/>
      <c r="W66" s="90"/>
      <c r="X66" s="90"/>
    </row>
    <row r="67" spans="1:24" s="81" customFormat="1" ht="26.25" x14ac:dyDescent="0.4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6" t="str">
        <f>LIQUIDACION!J113</f>
        <v>Cº de Europa de Clubes Femenino 13-057</v>
      </c>
      <c r="L67" s="87" t="str">
        <f>LIQUIDACION!E113</f>
        <v>Dinamarca DEN</v>
      </c>
      <c r="M67" s="89"/>
      <c r="N67" s="89"/>
      <c r="O67" s="90"/>
      <c r="P67" s="90"/>
      <c r="Q67" s="90"/>
      <c r="R67" s="90"/>
      <c r="S67" s="90"/>
      <c r="T67" s="90"/>
      <c r="U67" s="90"/>
      <c r="V67" s="90"/>
      <c r="W67" s="90"/>
      <c r="X67" s="90"/>
    </row>
    <row r="68" spans="1:24" s="81" customFormat="1" ht="26.25" x14ac:dyDescent="0.4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6" t="str">
        <f>LIQUIDACION!J114</f>
        <v>Concentración EEUU - CTAF 13-058</v>
      </c>
      <c r="L68" s="87" t="str">
        <f>LIQUIDACION!E114</f>
        <v>Djibuti DJI</v>
      </c>
      <c r="M68" s="89"/>
      <c r="N68" s="89"/>
      <c r="O68" s="90"/>
      <c r="P68" s="90"/>
      <c r="Q68" s="90"/>
      <c r="R68" s="90"/>
      <c r="S68" s="90"/>
      <c r="T68" s="90"/>
      <c r="U68" s="90"/>
      <c r="V68" s="90"/>
      <c r="W68" s="90"/>
      <c r="X68" s="90"/>
    </row>
    <row r="69" spans="1:24" s="81" customFormat="1" ht="26.25" x14ac:dyDescent="0.4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6" t="str">
        <f>LIQUIDACION!J115</f>
        <v>British Ladies Stroke Play 13-059</v>
      </c>
      <c r="L69" s="87" t="str">
        <f>LIQUIDACION!E115</f>
        <v>Dominica DMA</v>
      </c>
      <c r="M69" s="89"/>
      <c r="N69" s="89"/>
      <c r="O69" s="90"/>
      <c r="P69" s="90"/>
      <c r="Q69" s="90"/>
      <c r="R69" s="90"/>
      <c r="S69" s="90"/>
      <c r="T69" s="90"/>
      <c r="U69" s="90"/>
      <c r="V69" s="90"/>
      <c r="W69" s="90"/>
      <c r="X69" s="90"/>
    </row>
    <row r="70" spans="1:24" s="81" customFormat="1" ht="26.25" x14ac:dyDescent="0.4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6" t="str">
        <f>LIQUIDACION!J116</f>
        <v>McGregor Trophy-Int.Inglaterra sub-16 13-060</v>
      </c>
      <c r="L70" s="87" t="str">
        <f>LIQUIDACION!E116</f>
        <v>Republica Dominicana DOM</v>
      </c>
      <c r="M70" s="89"/>
      <c r="N70" s="89"/>
      <c r="O70" s="90"/>
      <c r="P70" s="90"/>
      <c r="Q70" s="90"/>
      <c r="R70" s="90"/>
      <c r="S70" s="90"/>
      <c r="T70" s="90"/>
      <c r="U70" s="90"/>
      <c r="V70" s="90"/>
      <c r="W70" s="90"/>
      <c r="X70" s="90"/>
    </row>
    <row r="71" spans="1:24" s="81" customFormat="1" ht="26.25" x14ac:dyDescent="0.4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6" t="str">
        <f>LIQUIDACION!J117</f>
        <v>Evian Masters Juniors Cup 13-062</v>
      </c>
      <c r="L71" s="87" t="str">
        <f>LIQUIDACION!E117</f>
        <v>Ecuador ECU</v>
      </c>
      <c r="M71" s="89"/>
      <c r="N71" s="89"/>
      <c r="O71" s="90"/>
      <c r="P71" s="90"/>
      <c r="Q71" s="90"/>
      <c r="R71" s="90"/>
      <c r="S71" s="90"/>
      <c r="T71" s="90"/>
      <c r="U71" s="90"/>
      <c r="V71" s="90"/>
      <c r="W71" s="90"/>
      <c r="X71" s="90"/>
    </row>
    <row r="72" spans="1:24" s="81" customFormat="1" ht="26.25" x14ac:dyDescent="0.4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6" t="str">
        <f>LIQUIDACION!J118</f>
        <v>European Young Masters-Cº Europa sub-16 13-063</v>
      </c>
      <c r="L72" s="87" t="str">
        <f>LIQUIDACION!E118</f>
        <v>Egipto EGY</v>
      </c>
      <c r="M72" s="89"/>
      <c r="N72" s="89"/>
      <c r="O72" s="90"/>
      <c r="P72" s="90"/>
      <c r="Q72" s="90"/>
      <c r="R72" s="90"/>
      <c r="S72" s="90"/>
      <c r="T72" s="90"/>
      <c r="U72" s="90"/>
      <c r="V72" s="90"/>
      <c r="W72" s="90"/>
      <c r="X72" s="90"/>
    </row>
    <row r="73" spans="1:24" s="81" customFormat="1" ht="26.25" x14ac:dyDescent="0.4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6" t="str">
        <f>LIQUIDACION!J119</f>
        <v>XVII Mach Juvenil España-Portugal sub-16 13-064</v>
      </c>
      <c r="L73" s="87" t="str">
        <f>LIQUIDACION!E119</f>
        <v>Inglaterra ENG</v>
      </c>
      <c r="M73" s="89"/>
      <c r="N73" s="89"/>
      <c r="O73" s="90"/>
      <c r="P73" s="90"/>
      <c r="Q73" s="90"/>
      <c r="R73" s="90"/>
      <c r="S73" s="90"/>
      <c r="T73" s="90"/>
      <c r="U73" s="90"/>
      <c r="V73" s="90"/>
      <c r="W73" s="90"/>
      <c r="X73" s="90"/>
    </row>
    <row r="74" spans="1:24" s="81" customFormat="1" ht="26.25" x14ac:dyDescent="0.4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6" t="str">
        <f>LIQUIDACION!J120</f>
        <v>Reid Trophy-Int.Inglaterra sub-14 13-065</v>
      </c>
      <c r="L74" s="87" t="str">
        <f>LIQUIDACION!E120</f>
        <v>Eritrea ERI</v>
      </c>
      <c r="M74" s="89"/>
      <c r="N74" s="89"/>
      <c r="O74" s="90"/>
      <c r="P74" s="90"/>
      <c r="Q74" s="90"/>
      <c r="R74" s="90"/>
      <c r="S74" s="90"/>
      <c r="T74" s="90"/>
      <c r="U74" s="90"/>
      <c r="V74" s="90"/>
      <c r="W74" s="90"/>
      <c r="X74" s="90"/>
    </row>
    <row r="75" spans="1:24" s="81" customFormat="1" ht="26.25" x14ac:dyDescent="0.4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6" t="str">
        <f>LIQUIDACION!J121</f>
        <v>X Match Juvenil Inglaterra-España sub-16 13-066</v>
      </c>
      <c r="L75" s="87" t="str">
        <f>LIQUIDACION!E121</f>
        <v>El Salvador ESA</v>
      </c>
      <c r="M75" s="89"/>
      <c r="N75" s="89"/>
      <c r="O75" s="90"/>
      <c r="P75" s="90"/>
      <c r="Q75" s="90"/>
      <c r="R75" s="90"/>
      <c r="S75" s="90"/>
      <c r="T75" s="90"/>
      <c r="U75" s="90"/>
      <c r="V75" s="90"/>
      <c r="W75" s="90"/>
      <c r="X75" s="90"/>
    </row>
    <row r="76" spans="1:24" s="81" customFormat="1" ht="26.25" x14ac:dyDescent="0.4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6" t="str">
        <f>LIQUIDACION!J122</f>
        <v>Under 16 Open Stroke Play Ch.(sub-16) 13-067</v>
      </c>
      <c r="L76" s="87" t="str">
        <f>LIQUIDACION!E122</f>
        <v>Escocia ESC</v>
      </c>
      <c r="M76" s="89"/>
      <c r="N76" s="89"/>
      <c r="O76" s="90"/>
      <c r="P76" s="90"/>
      <c r="Q76" s="90"/>
      <c r="R76" s="90"/>
      <c r="S76" s="90"/>
      <c r="T76" s="90"/>
      <c r="U76" s="90"/>
      <c r="V76" s="90"/>
      <c r="W76" s="90"/>
      <c r="X76" s="90"/>
    </row>
    <row r="77" spans="1:24" s="81" customFormat="1" ht="26.25" x14ac:dyDescent="0.4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6" t="str">
        <f>LIQUIDACION!J123</f>
        <v>Lacoste 4 Naciones 13-068</v>
      </c>
      <c r="L77" s="87" t="str">
        <f>LIQUIDACION!E123</f>
        <v>España ESP</v>
      </c>
      <c r="M77" s="89"/>
      <c r="N77" s="89"/>
      <c r="O77" s="90"/>
      <c r="P77" s="90"/>
      <c r="Q77" s="90"/>
      <c r="R77" s="90"/>
      <c r="S77" s="90"/>
      <c r="T77" s="90"/>
      <c r="U77" s="90"/>
      <c r="V77" s="90"/>
      <c r="W77" s="90"/>
      <c r="X77" s="90"/>
    </row>
    <row r="78" spans="1:24" s="81" customFormat="1" ht="26.25" x14ac:dyDescent="0.4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6" t="str">
        <f>LIQUIDACION!J124</f>
        <v>Match Francia-España Juvenil 13-069</v>
      </c>
      <c r="L78" s="87" t="str">
        <f>LIQUIDACION!E124</f>
        <v>Estonia EST</v>
      </c>
      <c r="M78" s="89"/>
      <c r="N78" s="89"/>
      <c r="O78" s="90"/>
      <c r="P78" s="90"/>
      <c r="Q78" s="90"/>
      <c r="R78" s="90"/>
      <c r="S78" s="90"/>
      <c r="T78" s="90"/>
      <c r="U78" s="90"/>
      <c r="V78" s="90"/>
      <c r="W78" s="90"/>
      <c r="X78" s="90"/>
    </row>
    <row r="79" spans="1:24" s="81" customFormat="1" ht="26.25" x14ac:dyDescent="0.4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6" t="str">
        <f>LIQUIDACION!J125</f>
        <v>Varios CT Juvenil-Pruebas CTAF, CTAM 13-070</v>
      </c>
      <c r="L79" s="87" t="str">
        <f>LIQUIDACION!E125</f>
        <v>Etiopia ETH</v>
      </c>
      <c r="M79" s="89"/>
      <c r="N79" s="89"/>
      <c r="O79" s="90"/>
      <c r="P79" s="90"/>
      <c r="Q79" s="90"/>
      <c r="R79" s="90"/>
      <c r="S79" s="90"/>
      <c r="T79" s="90"/>
      <c r="U79" s="90"/>
      <c r="V79" s="90"/>
      <c r="W79" s="90"/>
      <c r="X79" s="90"/>
    </row>
    <row r="80" spans="1:24" s="81" customFormat="1" ht="26.25" x14ac:dyDescent="0.4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6" t="str">
        <f>LIQUIDACION!J126</f>
        <v>Varios CTJ 13-071</v>
      </c>
      <c r="L80" s="87" t="str">
        <f>LIQUIDACION!E126</f>
        <v>I. Fiji FIJ</v>
      </c>
      <c r="M80" s="89"/>
      <c r="N80" s="89"/>
      <c r="O80" s="90"/>
      <c r="P80" s="90"/>
      <c r="Q80" s="90"/>
      <c r="R80" s="90"/>
      <c r="S80" s="90"/>
      <c r="T80" s="90"/>
      <c r="U80" s="90"/>
      <c r="V80" s="90"/>
      <c r="W80" s="90"/>
      <c r="X80" s="90"/>
    </row>
    <row r="81" spans="1:24" s="81" customFormat="1" ht="26.25" x14ac:dyDescent="0.4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6" t="str">
        <f>LIQUIDACION!J127</f>
        <v>Becados-Concentraciones 13-072</v>
      </c>
      <c r="L81" s="87" t="str">
        <f>LIQUIDACION!E127</f>
        <v>Finlandia FIN</v>
      </c>
      <c r="M81" s="89"/>
      <c r="N81" s="89"/>
      <c r="O81" s="90"/>
      <c r="P81" s="90"/>
      <c r="Q81" s="90"/>
      <c r="R81" s="90"/>
      <c r="S81" s="90"/>
      <c r="T81" s="90"/>
      <c r="U81" s="90"/>
      <c r="V81" s="90"/>
      <c r="W81" s="90"/>
      <c r="X81" s="90"/>
    </row>
    <row r="82" spans="1:24" s="81" customFormat="1" ht="26.25" x14ac:dyDescent="0.4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6" t="str">
        <f>LIQUIDACION!J128</f>
        <v>Becados - Competiciones 13-073</v>
      </c>
      <c r="L82" s="87" t="str">
        <f>LIQUIDACION!E128</f>
        <v>Francia FRA</v>
      </c>
      <c r="M82" s="89"/>
      <c r="N82" s="89"/>
      <c r="O82" s="90"/>
      <c r="P82" s="90"/>
      <c r="Q82" s="90"/>
      <c r="R82" s="90"/>
      <c r="S82" s="90"/>
      <c r="T82" s="90"/>
      <c r="U82" s="90"/>
      <c r="V82" s="90"/>
      <c r="W82" s="90"/>
      <c r="X82" s="90"/>
    </row>
    <row r="83" spans="1:24" s="81" customFormat="1" ht="26.25" x14ac:dyDescent="0.4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6" t="str">
        <f>LIQUIDACION!J129</f>
        <v>Open de España de Golf 13-074</v>
      </c>
      <c r="L83" s="87" t="str">
        <f>LIQUIDACION!E129</f>
        <v>Gabon GAB</v>
      </c>
      <c r="M83" s="89"/>
      <c r="N83" s="89"/>
      <c r="O83" s="90"/>
      <c r="P83" s="90"/>
      <c r="Q83" s="90"/>
      <c r="R83" s="90"/>
      <c r="S83" s="90"/>
      <c r="T83" s="90"/>
      <c r="U83" s="90"/>
      <c r="V83" s="90"/>
      <c r="W83" s="90"/>
      <c r="X83" s="90"/>
    </row>
    <row r="84" spans="1:24" s="81" customFormat="1" ht="26.25" x14ac:dyDescent="0.4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6" t="str">
        <f>LIQUIDACION!J130</f>
        <v>Arbitrajes 13-075</v>
      </c>
      <c r="L84" s="87" t="str">
        <f>LIQUIDACION!E130</f>
        <v>Gales GAL</v>
      </c>
      <c r="M84" s="89"/>
      <c r="N84" s="89"/>
      <c r="O84" s="90"/>
      <c r="P84" s="90"/>
      <c r="Q84" s="90"/>
      <c r="R84" s="90"/>
      <c r="S84" s="90"/>
      <c r="T84" s="90"/>
      <c r="U84" s="90"/>
      <c r="V84" s="90"/>
      <c r="W84" s="90"/>
      <c r="X84" s="90"/>
    </row>
    <row r="85" spans="1:24" s="81" customFormat="1" ht="26.25" x14ac:dyDescent="0.4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6" t="str">
        <f>LIQUIDACION!J131</f>
        <v>Comisión Antidopaje 13-076</v>
      </c>
      <c r="L85" s="87" t="str">
        <f>LIQUIDACION!E131</f>
        <v>Gambia GAM</v>
      </c>
      <c r="M85" s="89"/>
      <c r="N85" s="89"/>
      <c r="O85" s="90"/>
      <c r="P85" s="90"/>
      <c r="Q85" s="90"/>
      <c r="R85" s="90"/>
      <c r="S85" s="90"/>
      <c r="T85" s="90"/>
      <c r="U85" s="90"/>
      <c r="V85" s="90"/>
      <c r="W85" s="90"/>
      <c r="X85" s="90"/>
    </row>
    <row r="86" spans="1:24" s="81" customFormat="1" ht="26.25" x14ac:dyDescent="0.4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6" t="str">
        <f>LIQUIDACION!J132</f>
        <v>Concentración Pre-europeos CTAF 13-077</v>
      </c>
      <c r="L86" s="87" t="str">
        <f>LIQUIDACION!E132</f>
        <v>Gran Bretaña GBR</v>
      </c>
      <c r="M86" s="89"/>
      <c r="N86" s="89"/>
      <c r="O86" s="90"/>
      <c r="P86" s="90"/>
      <c r="Q86" s="90"/>
      <c r="R86" s="90"/>
      <c r="S86" s="90"/>
      <c r="T86" s="90"/>
      <c r="U86" s="90"/>
      <c r="V86" s="90"/>
      <c r="W86" s="90"/>
      <c r="X86" s="90"/>
    </row>
    <row r="87" spans="1:24" s="81" customFormat="1" ht="26.25" x14ac:dyDescent="0.4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6" t="str">
        <f>LIQUIDACION!J133</f>
        <v>Concentración 1ª Pre-temp. CTAF 13-078</v>
      </c>
      <c r="L87" s="87" t="str">
        <f>LIQUIDACION!E133</f>
        <v>Guinea-Bissau GBS</v>
      </c>
      <c r="M87" s="89"/>
      <c r="N87" s="89"/>
      <c r="O87" s="90"/>
      <c r="P87" s="90"/>
      <c r="Q87" s="90"/>
      <c r="R87" s="90"/>
      <c r="S87" s="90"/>
      <c r="T87" s="90"/>
      <c r="U87" s="90"/>
      <c r="V87" s="90"/>
      <c r="W87" s="90"/>
      <c r="X87" s="90"/>
    </row>
    <row r="88" spans="1:24" s="81" customFormat="1" ht="26.25" x14ac:dyDescent="0.4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6" t="str">
        <f>LIQUIDACION!J134</f>
        <v>Concentración 2ª Pre-temp CTAF 13-079</v>
      </c>
      <c r="L88" s="87" t="str">
        <f>LIQUIDACION!E134</f>
        <v>Georgia GEO</v>
      </c>
      <c r="M88" s="89"/>
      <c r="N88" s="89"/>
      <c r="O88" s="90"/>
      <c r="P88" s="90"/>
      <c r="Q88" s="90"/>
      <c r="R88" s="90"/>
      <c r="S88" s="90"/>
      <c r="T88" s="90"/>
      <c r="U88" s="90"/>
      <c r="V88" s="90"/>
      <c r="W88" s="90"/>
      <c r="X88" s="90"/>
    </row>
    <row r="89" spans="1:24" s="81" customFormat="1" ht="26.25" x14ac:dyDescent="0.4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6" t="str">
        <f>LIQUIDACION!J135</f>
        <v>Concentración 3ª Pre-temp CTAF 13-080</v>
      </c>
      <c r="L89" s="87" t="str">
        <f>LIQUIDACION!E135</f>
        <v>Guinea Ecuatorial GEQ</v>
      </c>
      <c r="M89" s="89"/>
      <c r="N89" s="89"/>
      <c r="O89" s="90"/>
      <c r="P89" s="90"/>
      <c r="Q89" s="90"/>
      <c r="R89" s="90"/>
      <c r="S89" s="90"/>
      <c r="T89" s="90"/>
      <c r="U89" s="90"/>
      <c r="V89" s="90"/>
      <c r="W89" s="90"/>
      <c r="X89" s="90"/>
    </row>
    <row r="90" spans="1:24" s="81" customFormat="1" ht="26.25" x14ac:dyDescent="0.4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6" t="str">
        <f>LIQUIDACION!J136</f>
        <v>Cº por invitación CTAF 13-081</v>
      </c>
      <c r="L90" s="87" t="str">
        <f>LIQUIDACION!E136</f>
        <v>Alemania GER</v>
      </c>
      <c r="M90" s="89"/>
      <c r="N90" s="89"/>
      <c r="O90" s="90"/>
      <c r="P90" s="90"/>
      <c r="Q90" s="90"/>
      <c r="R90" s="90"/>
      <c r="S90" s="90"/>
      <c r="T90" s="90"/>
      <c r="U90" s="90"/>
      <c r="V90" s="90"/>
      <c r="W90" s="90"/>
      <c r="X90" s="90"/>
    </row>
    <row r="91" spans="1:24" s="81" customFormat="1" ht="26.25" x14ac:dyDescent="0.4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6" t="str">
        <f>LIQUIDACION!J137</f>
        <v>Programa Neo Pro 13-082</v>
      </c>
      <c r="L91" s="87" t="str">
        <f>LIQUIDACION!E137</f>
        <v>Ghana GHA</v>
      </c>
      <c r="M91" s="89"/>
      <c r="N91" s="89"/>
      <c r="O91" s="90"/>
      <c r="P91" s="90"/>
      <c r="Q91" s="90"/>
      <c r="R91" s="90"/>
      <c r="S91" s="90"/>
      <c r="T91" s="90"/>
      <c r="U91" s="90"/>
      <c r="V91" s="90"/>
      <c r="W91" s="90"/>
      <c r="X91" s="90"/>
    </row>
    <row r="92" spans="1:24" s="81" customFormat="1" ht="26.25" x14ac:dyDescent="0.4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6" t="str">
        <f>LIQUIDACION!J138</f>
        <v>USPGA QS 13-083</v>
      </c>
      <c r="L92" s="87" t="str">
        <f>LIQUIDACION!E138</f>
        <v>Gibraltar GIB</v>
      </c>
      <c r="M92" s="89"/>
      <c r="N92" s="89"/>
      <c r="O92" s="90"/>
      <c r="P92" s="90"/>
      <c r="Q92" s="90"/>
      <c r="R92" s="90"/>
      <c r="S92" s="90"/>
      <c r="T92" s="90"/>
      <c r="U92" s="90"/>
      <c r="V92" s="90"/>
      <c r="W92" s="90"/>
      <c r="X92" s="90"/>
    </row>
    <row r="93" spans="1:24" s="81" customFormat="1" ht="26.25" x14ac:dyDescent="0.4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6" t="str">
        <f>LIQUIDACION!J139</f>
        <v>EPGA QS 13-084</v>
      </c>
      <c r="L93" s="87" t="str">
        <f>LIQUIDACION!E139</f>
        <v>Grecia GRE</v>
      </c>
      <c r="M93" s="89"/>
      <c r="N93" s="89"/>
      <c r="O93" s="90"/>
      <c r="P93" s="90"/>
      <c r="Q93" s="90"/>
      <c r="R93" s="90"/>
      <c r="S93" s="90"/>
      <c r="T93" s="90"/>
      <c r="U93" s="90"/>
      <c r="V93" s="90"/>
      <c r="W93" s="90"/>
      <c r="X93" s="90"/>
    </row>
    <row r="94" spans="1:24" s="81" customFormat="1" ht="26.25" x14ac:dyDescent="0.4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6" t="str">
        <f>LIQUIDACION!J140</f>
        <v>LPGA QS 13-085</v>
      </c>
      <c r="L94" s="87" t="str">
        <f>LIQUIDACION!E140</f>
        <v>I. Granada GRN</v>
      </c>
      <c r="M94" s="89"/>
      <c r="N94" s="89"/>
      <c r="O94" s="90"/>
      <c r="P94" s="90"/>
      <c r="Q94" s="90"/>
      <c r="R94" s="90"/>
      <c r="S94" s="90"/>
      <c r="T94" s="90"/>
      <c r="U94" s="90"/>
      <c r="V94" s="90"/>
      <c r="W94" s="90"/>
      <c r="X94" s="90"/>
    </row>
    <row r="95" spans="1:24" s="81" customFormat="1" ht="26.25" x14ac:dyDescent="0.4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6" t="str">
        <f>LIQUIDACION!J141</f>
        <v>LET QS 13-086</v>
      </c>
      <c r="L95" s="87" t="str">
        <f>LIQUIDACION!E141</f>
        <v>Groenlandia GRO</v>
      </c>
      <c r="M95" s="89"/>
      <c r="N95" s="89"/>
      <c r="O95" s="90"/>
      <c r="P95" s="90"/>
      <c r="Q95" s="90"/>
      <c r="R95" s="90"/>
      <c r="S95" s="90"/>
      <c r="T95" s="90"/>
      <c r="U95" s="90"/>
      <c r="V95" s="90"/>
      <c r="W95" s="90"/>
      <c r="X95" s="90"/>
    </row>
    <row r="96" spans="1:24" s="81" customFormat="1" ht="26.25" x14ac:dyDescent="0.4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6" t="str">
        <f>LIQUIDACION!J142</f>
        <v>Alps Tour 13-087</v>
      </c>
      <c r="L96" s="87" t="str">
        <f>LIQUIDACION!E142</f>
        <v>Guatemala GUA</v>
      </c>
      <c r="M96" s="89"/>
      <c r="N96" s="89"/>
      <c r="O96" s="90"/>
      <c r="P96" s="90"/>
      <c r="Q96" s="90"/>
      <c r="R96" s="90"/>
      <c r="S96" s="90"/>
      <c r="T96" s="90"/>
      <c r="U96" s="90"/>
      <c r="V96" s="90"/>
      <c r="W96" s="90"/>
      <c r="X96" s="90"/>
    </row>
    <row r="97" spans="1:24" s="81" customFormat="1" ht="26.25" x14ac:dyDescent="0.4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6" t="str">
        <f>LIQUIDACION!J143</f>
        <v>Asistencia Torneos y reuniones CTP 13-088</v>
      </c>
      <c r="L97" s="87" t="str">
        <f>LIQUIDACION!E143</f>
        <v>Guinea-Conakry GUC</v>
      </c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</row>
    <row r="98" spans="1:24" s="81" customFormat="1" ht="26.25" x14ac:dyDescent="0.4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6" t="str">
        <f>LIQUIDACION!J144</f>
        <v>Circuito LETAS 13-089</v>
      </c>
      <c r="L98" s="87" t="str">
        <f>LIQUIDACION!E144</f>
        <v>Guinea GUI</v>
      </c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</row>
    <row r="99" spans="1:24" s="81" customFormat="1" ht="26.25" x14ac:dyDescent="0.4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6" t="str">
        <f>LIQUIDACION!J145</f>
        <v>Cº España Profesionales Femenino 13-090</v>
      </c>
      <c r="L99" s="87" t="str">
        <f>LIQUIDACION!E145</f>
        <v>Guam GUM</v>
      </c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</row>
    <row r="100" spans="1:24" s="81" customFormat="1" ht="26.25" x14ac:dyDescent="0.4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6" t="str">
        <f>LIQUIDACION!J146</f>
        <v>Copa del Mundo Femenina Profesional 13-091</v>
      </c>
      <c r="L100" s="87" t="str">
        <f>LIQUIDACION!E146</f>
        <v>Guyana GUY</v>
      </c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</row>
    <row r="101" spans="1:24" s="81" customFormat="1" ht="26.25" x14ac:dyDescent="0.4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6" t="str">
        <f>LIQUIDACION!J147</f>
        <v>Cº Interterritorial Jr. Masc. 2ª div 13-400</v>
      </c>
      <c r="L101" s="87" t="str">
        <f>LIQUIDACION!E147</f>
        <v>Haiti HAI</v>
      </c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</row>
    <row r="102" spans="1:24" s="81" customFormat="1" ht="26.25" x14ac:dyDescent="0.4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6" t="str">
        <f>LIQUIDACION!J148</f>
        <v>Torneos juego corto CTAM 13-401</v>
      </c>
      <c r="L102" s="87" t="str">
        <f>LIQUIDACION!E148</f>
        <v>Hong-kong HKG</v>
      </c>
      <c r="M102" s="89"/>
      <c r="N102" s="89"/>
      <c r="O102" s="90"/>
      <c r="P102" s="90"/>
      <c r="Q102" s="90"/>
      <c r="R102" s="90"/>
      <c r="S102" s="90"/>
      <c r="T102" s="90"/>
      <c r="U102" s="90"/>
      <c r="V102" s="90"/>
      <c r="W102" s="90"/>
      <c r="X102" s="90"/>
    </row>
    <row r="103" spans="1:24" s="81" customFormat="1" ht="26.25" x14ac:dyDescent="0.4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6" t="str">
        <f>LIQUIDACION!J149</f>
        <v>Gran Final Juego Corto Masculina 13-402</v>
      </c>
      <c r="L103" s="87" t="str">
        <f>LIQUIDACION!E149</f>
        <v>Holanda HOL</v>
      </c>
      <c r="M103" s="89"/>
      <c r="N103" s="89"/>
      <c r="O103" s="90"/>
      <c r="P103" s="90"/>
      <c r="Q103" s="90"/>
      <c r="R103" s="90"/>
      <c r="S103" s="90"/>
      <c r="T103" s="90"/>
      <c r="U103" s="90"/>
      <c r="V103" s="90"/>
      <c r="W103" s="90"/>
      <c r="X103" s="90"/>
    </row>
    <row r="104" spans="1:24" s="81" customFormat="1" ht="26.25" x14ac:dyDescent="0.4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6" t="str">
        <f>LIQUIDACION!J150</f>
        <v>Cº de España de Cadetes Femenino 13-404</v>
      </c>
      <c r="L104" s="87" t="str">
        <f>LIQUIDACION!E150</f>
        <v>Honduras HON</v>
      </c>
      <c r="M104" s="89"/>
      <c r="N104" s="89"/>
      <c r="O104" s="90"/>
      <c r="P104" s="90"/>
      <c r="Q104" s="90"/>
      <c r="R104" s="90"/>
      <c r="S104" s="90"/>
      <c r="T104" s="90"/>
      <c r="U104" s="90"/>
      <c r="V104" s="90"/>
      <c r="W104" s="90"/>
      <c r="X104" s="90"/>
    </row>
    <row r="105" spans="1:24" s="81" customFormat="1" ht="26.25" x14ac:dyDescent="0.4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6" t="str">
        <f>LIQUIDACION!J151</f>
        <v>Cº España Dobles Mixto Femenino 13-405</v>
      </c>
      <c r="L105" s="87" t="str">
        <f>LIQUIDACION!E151</f>
        <v>Hungria HUN</v>
      </c>
      <c r="M105" s="89"/>
      <c r="N105" s="89"/>
      <c r="O105" s="90"/>
      <c r="P105" s="90"/>
      <c r="Q105" s="90"/>
      <c r="R105" s="90"/>
      <c r="S105" s="90"/>
      <c r="T105" s="90"/>
      <c r="U105" s="90"/>
      <c r="V105" s="90"/>
      <c r="W105" s="90"/>
      <c r="X105" s="90"/>
    </row>
    <row r="106" spans="1:24" s="81" customFormat="1" ht="26.25" x14ac:dyDescent="0.4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6" t="str">
        <f>LIQUIDACION!J152</f>
        <v>Cº Indiv.de España 3ª y 4ª categoria 13-406</v>
      </c>
      <c r="L106" s="87" t="str">
        <f>LIQUIDACION!E152</f>
        <v>I. Mayotte IMY</v>
      </c>
      <c r="M106" s="89"/>
      <c r="N106" s="89"/>
      <c r="O106" s="90"/>
      <c r="P106" s="90"/>
      <c r="Q106" s="90"/>
      <c r="R106" s="90"/>
      <c r="S106" s="90"/>
      <c r="T106" s="90"/>
      <c r="U106" s="90"/>
      <c r="V106" s="90"/>
      <c r="W106" s="90"/>
      <c r="X106" s="90"/>
    </row>
    <row r="107" spans="1:24" s="81" customFormat="1" ht="26.25" x14ac:dyDescent="0.4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6" t="str">
        <f>LIQUIDACION!J153</f>
        <v>Cº Interclubs Femenino 13-407</v>
      </c>
      <c r="L107" s="87" t="str">
        <f>LIQUIDACION!E153</f>
        <v>Indonesia INA</v>
      </c>
      <c r="M107" s="89"/>
      <c r="N107" s="89"/>
      <c r="O107" s="90"/>
      <c r="P107" s="90"/>
      <c r="Q107" s="90"/>
      <c r="R107" s="90"/>
      <c r="S107" s="90"/>
      <c r="T107" s="90"/>
      <c r="U107" s="90"/>
      <c r="V107" s="90"/>
      <c r="W107" s="90"/>
      <c r="X107" s="90"/>
    </row>
    <row r="108" spans="1:24" s="81" customFormat="1" ht="26.25" x14ac:dyDescent="0.4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6" t="str">
        <f>LIQUIDACION!J154</f>
        <v>Copa España mayores 35 años Fem. 13-408</v>
      </c>
      <c r="L108" s="87" t="str">
        <f>LIQUIDACION!E154</f>
        <v>India IND</v>
      </c>
      <c r="M108" s="89"/>
      <c r="N108" s="89"/>
      <c r="O108" s="90"/>
      <c r="P108" s="90"/>
      <c r="Q108" s="90"/>
      <c r="R108" s="90"/>
      <c r="S108" s="90"/>
      <c r="T108" s="90"/>
      <c r="U108" s="90"/>
      <c r="V108" s="90"/>
      <c r="W108" s="90"/>
      <c r="X108" s="90"/>
    </row>
    <row r="109" spans="1:24" s="81" customFormat="1" ht="26.25" x14ac:dyDescent="0.4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6" t="str">
        <f>LIQUIDACION!J155</f>
        <v>Puntuables Zonales y Nacionales CTJ 13-410</v>
      </c>
      <c r="L109" s="87" t="str">
        <f>LIQUIDACION!E155</f>
        <v>Paises Participantes Independientes (B.92 IOP</v>
      </c>
      <c r="M109" s="89"/>
      <c r="N109" s="89"/>
      <c r="O109" s="90"/>
      <c r="P109" s="90"/>
      <c r="Q109" s="90"/>
      <c r="R109" s="90"/>
      <c r="S109" s="90"/>
      <c r="T109" s="90"/>
      <c r="U109" s="90"/>
      <c r="V109" s="90"/>
      <c r="W109" s="90"/>
      <c r="X109" s="90"/>
    </row>
    <row r="110" spans="1:24" s="81" customFormat="1" ht="26.25" x14ac:dyDescent="0.4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6" t="str">
        <f>LIQUIDACION!J156</f>
        <v>Cº Nacional de Cadetes 13-411</v>
      </c>
      <c r="L110" s="87" t="str">
        <f>LIQUIDACION!E156</f>
        <v>Iran Republica Islamica IRI</v>
      </c>
      <c r="M110" s="89"/>
      <c r="N110" s="89"/>
      <c r="O110" s="90"/>
      <c r="P110" s="90"/>
      <c r="Q110" s="90"/>
      <c r="R110" s="90"/>
      <c r="S110" s="90"/>
      <c r="T110" s="90"/>
      <c r="U110" s="90"/>
      <c r="V110" s="90"/>
      <c r="W110" s="90"/>
      <c r="X110" s="90"/>
    </row>
    <row r="111" spans="1:24" s="81" customFormat="1" ht="26.25" x14ac:dyDescent="0.4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86" t="str">
        <f>LIQUIDACION!J157</f>
        <v>Cº España Infantil, Alevín y Benjamín In 13-412</v>
      </c>
      <c r="L111" s="87" t="str">
        <f>LIQUIDACION!E157</f>
        <v>Irlanda (EIRE) IRL</v>
      </c>
      <c r="M111" s="89"/>
      <c r="N111" s="89"/>
      <c r="O111" s="90"/>
      <c r="P111" s="90"/>
      <c r="Q111" s="90"/>
      <c r="R111" s="90"/>
      <c r="S111" s="90"/>
      <c r="T111" s="90"/>
      <c r="U111" s="90"/>
      <c r="V111" s="90"/>
      <c r="W111" s="90"/>
      <c r="X111" s="90"/>
    </row>
    <row r="112" spans="1:24" s="81" customFormat="1" ht="26.25" x14ac:dyDescent="0.4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86" t="str">
        <f>LIQUIDACION!J158</f>
        <v>Cº España Infantil por Equipos 13-413</v>
      </c>
      <c r="L112" s="87" t="str">
        <f>LIQUIDACION!E158</f>
        <v>Irak IRQ</v>
      </c>
      <c r="M112" s="89"/>
      <c r="N112" s="89"/>
      <c r="O112" s="90"/>
      <c r="P112" s="90"/>
      <c r="Q112" s="90"/>
      <c r="R112" s="90"/>
      <c r="S112" s="90"/>
      <c r="T112" s="90"/>
      <c r="U112" s="90"/>
      <c r="V112" s="90"/>
      <c r="W112" s="90"/>
      <c r="X112" s="90"/>
    </row>
    <row r="113" spans="1:24" s="81" customFormat="1" ht="26.25" x14ac:dyDescent="0.4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86" t="str">
        <f>LIQUIDACION!J159</f>
        <v>Cº Interterrit. Fem.Sub-25-2ª Div.-CTJ 13-414</v>
      </c>
      <c r="L113" s="87" t="str">
        <f>LIQUIDACION!E159</f>
        <v>I. del Canal ( Reino Unido) ISC</v>
      </c>
      <c r="M113" s="89"/>
      <c r="N113" s="89"/>
      <c r="O113" s="90"/>
      <c r="P113" s="90"/>
      <c r="Q113" s="90"/>
      <c r="R113" s="90"/>
      <c r="S113" s="90"/>
      <c r="T113" s="90"/>
      <c r="U113" s="90"/>
      <c r="V113" s="90"/>
      <c r="W113" s="90"/>
      <c r="X113" s="90"/>
    </row>
    <row r="114" spans="1:24" s="81" customFormat="1" ht="26.25" x14ac:dyDescent="0.4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86" t="str">
        <f>LIQUIDACION!J160</f>
        <v>Cº Interterrit. Cadetes Masc.-CTJ 13-415</v>
      </c>
      <c r="L114" s="87" t="str">
        <f>LIQUIDACION!E160</f>
        <v>I. Feroe (DIN) ISF</v>
      </c>
      <c r="M114" s="89"/>
      <c r="N114" s="89"/>
      <c r="O114" s="90"/>
      <c r="P114" s="90"/>
      <c r="Q114" s="90"/>
      <c r="R114" s="90"/>
      <c r="S114" s="90"/>
      <c r="T114" s="90"/>
      <c r="U114" s="90"/>
      <c r="V114" s="90"/>
      <c r="W114" s="90"/>
      <c r="X114" s="90"/>
    </row>
    <row r="115" spans="1:24" s="81" customFormat="1" ht="26.25" x14ac:dyDescent="0.4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86" t="str">
        <f>LIQUIDACION!J161</f>
        <v>Cº Interterritorial de España Infantil 13-416</v>
      </c>
      <c r="L115" s="87" t="str">
        <f>LIQUIDACION!E161</f>
        <v>Islandia ISL</v>
      </c>
      <c r="M115" s="89"/>
      <c r="N115" s="89"/>
      <c r="O115" s="90"/>
      <c r="P115" s="90"/>
      <c r="Q115" s="90"/>
      <c r="R115" s="90"/>
      <c r="S115" s="90"/>
      <c r="T115" s="90"/>
      <c r="U115" s="90"/>
      <c r="V115" s="90"/>
      <c r="W115" s="90"/>
      <c r="X115" s="90"/>
    </row>
    <row r="116" spans="1:24" s="81" customFormat="1" ht="26.25" x14ac:dyDescent="0.4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86" t="str">
        <f>LIQUIDACION!J162</f>
        <v>Concentración Juvenil Femenina 13-417</v>
      </c>
      <c r="L116" s="87" t="str">
        <f>LIQUIDACION!E162</f>
        <v xml:space="preserve"> I. de Man (Reino Unido) ISM</v>
      </c>
      <c r="M116" s="89"/>
      <c r="N116" s="89"/>
      <c r="O116" s="90"/>
      <c r="P116" s="90"/>
      <c r="Q116" s="90"/>
      <c r="R116" s="90"/>
      <c r="S116" s="90"/>
      <c r="T116" s="90"/>
      <c r="U116" s="90"/>
      <c r="V116" s="90"/>
      <c r="W116" s="90"/>
      <c r="X116" s="90"/>
    </row>
    <row r="117" spans="1:24" s="81" customFormat="1" ht="26.25" x14ac:dyDescent="0.4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86" t="str">
        <f>LIQUIDACION!J163</f>
        <v>Concentración Juvenil Masculina 13-418</v>
      </c>
      <c r="L117" s="87" t="str">
        <f>LIQUIDACION!E163</f>
        <v>Israel ISR</v>
      </c>
      <c r="M117" s="89"/>
      <c r="N117" s="89"/>
      <c r="O117" s="90"/>
      <c r="P117" s="90"/>
      <c r="Q117" s="90"/>
      <c r="R117" s="90"/>
      <c r="S117" s="90"/>
      <c r="T117" s="90"/>
      <c r="U117" s="90"/>
      <c r="V117" s="90"/>
      <c r="W117" s="90"/>
      <c r="X117" s="90"/>
    </row>
    <row r="118" spans="1:24" s="81" customFormat="1" ht="26.25" x14ac:dyDescent="0.4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86" t="str">
        <f>LIQUIDACION!J164</f>
        <v>Concentración Juvenil Mixta 13-419</v>
      </c>
      <c r="L118" s="87" t="str">
        <f>LIQUIDACION!E164</f>
        <v>I. Virgenes ISV</v>
      </c>
      <c r="M118" s="89"/>
      <c r="N118" s="89"/>
      <c r="O118" s="90"/>
      <c r="P118" s="90"/>
      <c r="Q118" s="90"/>
      <c r="R118" s="90"/>
      <c r="S118" s="90"/>
      <c r="T118" s="90"/>
      <c r="U118" s="90"/>
      <c r="V118" s="90"/>
      <c r="W118" s="90"/>
      <c r="X118" s="90"/>
    </row>
    <row r="119" spans="1:24" s="81" customFormat="1" ht="26.25" x14ac:dyDescent="0.4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86" t="str">
        <f>LIQUIDACION!J165</f>
        <v>Concentración Juvenil Femenina 13-420</v>
      </c>
      <c r="L119" s="87" t="str">
        <f>LIQUIDACION!E165</f>
        <v>Italia ITA</v>
      </c>
      <c r="M119" s="89"/>
      <c r="N119" s="89"/>
      <c r="O119" s="90"/>
      <c r="P119" s="90"/>
      <c r="Q119" s="90"/>
      <c r="R119" s="90"/>
      <c r="S119" s="90"/>
      <c r="T119" s="90"/>
      <c r="U119" s="90"/>
      <c r="V119" s="90"/>
      <c r="W119" s="90"/>
      <c r="X119" s="90"/>
    </row>
    <row r="120" spans="1:24" s="81" customFormat="1" ht="26.25" x14ac:dyDescent="0.4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86" t="str">
        <f>LIQUIDACION!J166</f>
        <v>Concentración Juvenil Masculina 13-421</v>
      </c>
      <c r="L120" s="87" t="str">
        <f>LIQUIDACION!E166</f>
        <v>I. Virgenes Britanicas IVB</v>
      </c>
      <c r="M120" s="89"/>
      <c r="N120" s="89"/>
      <c r="O120" s="90"/>
      <c r="P120" s="90"/>
      <c r="Q120" s="90"/>
      <c r="R120" s="90"/>
      <c r="S120" s="90"/>
      <c r="T120" s="90"/>
      <c r="U120" s="90"/>
      <c r="V120" s="90"/>
      <c r="W120" s="90"/>
      <c r="X120" s="90"/>
    </row>
    <row r="121" spans="1:24" s="81" customFormat="1" ht="26.25" x14ac:dyDescent="0.4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86" t="str">
        <f>LIQUIDACION!J167</f>
        <v>Concentración Juvenil Mixta 13-422</v>
      </c>
      <c r="L121" s="87" t="str">
        <f>LIQUIDACION!E167</f>
        <v>Jamaica JAM</v>
      </c>
      <c r="M121" s="89"/>
      <c r="N121" s="89"/>
      <c r="O121" s="90"/>
      <c r="P121" s="90"/>
      <c r="Q121" s="90"/>
      <c r="R121" s="90"/>
      <c r="S121" s="90"/>
      <c r="T121" s="90"/>
      <c r="U121" s="90"/>
      <c r="V121" s="90"/>
      <c r="W121" s="90"/>
      <c r="X121" s="90"/>
    </row>
    <row r="122" spans="1:24" s="81" customFormat="1" ht="26.25" x14ac:dyDescent="0.4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86" t="str">
        <f>LIQUIDACION!J168</f>
        <v>Concentración Juvenil Mixta 13-423</v>
      </c>
      <c r="L122" s="87" t="str">
        <f>LIQUIDACION!E168</f>
        <v>Jordania JOR</v>
      </c>
      <c r="M122" s="89"/>
      <c r="N122" s="89"/>
      <c r="O122" s="90"/>
      <c r="P122" s="90"/>
      <c r="Q122" s="90"/>
      <c r="R122" s="90"/>
      <c r="S122" s="90"/>
      <c r="T122" s="90"/>
      <c r="U122" s="90"/>
      <c r="V122" s="90"/>
      <c r="W122" s="90"/>
      <c r="X122" s="90"/>
    </row>
    <row r="123" spans="1:24" s="81" customFormat="1" ht="26.25" x14ac:dyDescent="0.4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86" t="str">
        <f>LIQUIDACION!J169</f>
        <v>Concentración Pre-Temporada Juvenil 13-424</v>
      </c>
      <c r="L123" s="87" t="str">
        <f>LIQUIDACION!E169</f>
        <v>Japon JPN</v>
      </c>
      <c r="M123" s="89"/>
      <c r="N123" s="89"/>
      <c r="O123" s="90"/>
      <c r="P123" s="90"/>
      <c r="Q123" s="90"/>
      <c r="R123" s="90"/>
      <c r="S123" s="90"/>
      <c r="T123" s="90"/>
      <c r="U123" s="90"/>
      <c r="V123" s="90"/>
      <c r="W123" s="90"/>
      <c r="X123" s="90"/>
    </row>
    <row r="124" spans="1:24" s="81" customFormat="1" ht="26.25" x14ac:dyDescent="0.4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86" t="str">
        <f>LIQUIDACION!J170</f>
        <v>Cº España Masculino P&amp;P 13-425</v>
      </c>
      <c r="L124" s="87" t="str">
        <f>LIQUIDACION!E170</f>
        <v>Kazakistan KAZ</v>
      </c>
      <c r="M124" s="89"/>
      <c r="N124" s="89"/>
      <c r="O124" s="90"/>
      <c r="P124" s="90"/>
      <c r="Q124" s="90"/>
      <c r="R124" s="90"/>
      <c r="S124" s="90"/>
      <c r="T124" s="90"/>
      <c r="U124" s="90"/>
      <c r="V124" s="90"/>
      <c r="W124" s="90"/>
      <c r="X124" s="90"/>
    </row>
    <row r="125" spans="1:24" s="81" customFormat="1" ht="26.25" x14ac:dyDescent="0.4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86" t="str">
        <f>LIQUIDACION!J171</f>
        <v>Cº España Femenino P&amp;P 13-426</v>
      </c>
      <c r="L125" s="87" t="str">
        <f>LIQUIDACION!E171</f>
        <v>Kenia KEN</v>
      </c>
      <c r="M125" s="89"/>
      <c r="N125" s="89"/>
      <c r="O125" s="90"/>
      <c r="P125" s="90"/>
      <c r="Q125" s="90"/>
      <c r="R125" s="90"/>
      <c r="S125" s="90"/>
      <c r="T125" s="90"/>
      <c r="U125" s="90"/>
      <c r="V125" s="90"/>
      <c r="W125" s="90"/>
      <c r="X125" s="90"/>
    </row>
    <row r="126" spans="1:24" s="81" customFormat="1" ht="26.25" x14ac:dyDescent="0.4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86" t="str">
        <f>LIQUIDACION!J172</f>
        <v>Cº España Dobles de P&amp;P 13-427</v>
      </c>
      <c r="L126" s="87" t="str">
        <f>LIQUIDACION!E172</f>
        <v>Kirguizistan KGZ</v>
      </c>
      <c r="M126" s="89"/>
      <c r="N126" s="89"/>
      <c r="O126" s="90"/>
      <c r="P126" s="90"/>
      <c r="Q126" s="90"/>
      <c r="R126" s="90"/>
      <c r="S126" s="90"/>
      <c r="T126" s="90"/>
      <c r="U126" s="90"/>
      <c r="V126" s="90"/>
      <c r="W126" s="90"/>
      <c r="X126" s="90"/>
    </row>
    <row r="127" spans="1:24" s="81" customFormat="1" ht="26.25" x14ac:dyDescent="0.4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86" t="str">
        <f>LIQUIDACION!J173</f>
        <v>Cº España Sub-16 P&amp;P 13-428</v>
      </c>
      <c r="L127" s="87" t="str">
        <f>LIQUIDACION!E173</f>
        <v>Kiribati KIR</v>
      </c>
      <c r="M127" s="89"/>
      <c r="N127" s="89"/>
      <c r="O127" s="90"/>
      <c r="P127" s="90"/>
      <c r="Q127" s="90"/>
      <c r="R127" s="90"/>
      <c r="S127" s="90"/>
      <c r="T127" s="90"/>
      <c r="U127" s="90"/>
      <c r="V127" s="90"/>
      <c r="W127" s="90"/>
      <c r="X127" s="90"/>
    </row>
    <row r="128" spans="1:24" s="81" customFormat="1" ht="26.25" x14ac:dyDescent="0.4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86" t="str">
        <f>LIQUIDACION!J174</f>
        <v>Cº España mayores 35 P&amp;P 13-429</v>
      </c>
      <c r="L128" s="87" t="str">
        <f>LIQUIDACION!E174</f>
        <v>Corea Republica de (sur) KOR</v>
      </c>
      <c r="M128" s="89"/>
      <c r="N128" s="89"/>
      <c r="O128" s="90"/>
      <c r="P128" s="90"/>
      <c r="Q128" s="90"/>
      <c r="R128" s="90"/>
      <c r="S128" s="90"/>
      <c r="T128" s="90"/>
      <c r="U128" s="90"/>
      <c r="V128" s="90"/>
      <c r="W128" s="90"/>
      <c r="X128" s="90"/>
    </row>
    <row r="129" spans="1:24" s="81" customFormat="1" ht="26.25" x14ac:dyDescent="0.4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86" t="str">
        <f>LIQUIDACION!J175</f>
        <v>Cº Interterritorial P&amp;P 13-430</v>
      </c>
      <c r="L129" s="87" t="str">
        <f>LIQUIDACION!E175</f>
        <v>Reino de Arabia Saudi KSA</v>
      </c>
      <c r="M129" s="89"/>
      <c r="N129" s="89"/>
      <c r="O129" s="90"/>
      <c r="P129" s="90"/>
      <c r="Q129" s="90"/>
      <c r="R129" s="90"/>
      <c r="S129" s="90"/>
      <c r="T129" s="90"/>
      <c r="U129" s="90"/>
      <c r="V129" s="90"/>
      <c r="W129" s="90"/>
      <c r="X129" s="90"/>
    </row>
    <row r="130" spans="1:24" s="81" customFormat="1" ht="26.25" x14ac:dyDescent="0.4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86" t="str">
        <f>LIQUIDACION!J176</f>
        <v>Cº Interclubs P&amp;P 13-431</v>
      </c>
      <c r="L130" s="87" t="str">
        <f>LIQUIDACION!E176</f>
        <v>Kuwait KUW</v>
      </c>
      <c r="M130" s="89"/>
      <c r="N130" s="89"/>
      <c r="O130" s="90"/>
      <c r="P130" s="90"/>
      <c r="Q130" s="90"/>
      <c r="R130" s="90"/>
      <c r="S130" s="90"/>
      <c r="T130" s="90"/>
      <c r="U130" s="90"/>
      <c r="V130" s="90"/>
      <c r="W130" s="90"/>
      <c r="X130" s="90"/>
    </row>
    <row r="131" spans="1:24" s="81" customFormat="1" ht="26.25" x14ac:dyDescent="0.4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86" t="str">
        <f>LIQUIDACION!J177</f>
        <v>Match Portugal-Espeña P&amp;P 13-432</v>
      </c>
      <c r="L131" s="87" t="str">
        <f>LIQUIDACION!E177</f>
        <v>Laos Republica Democratica LAO</v>
      </c>
      <c r="M131" s="89"/>
      <c r="N131" s="89"/>
      <c r="O131" s="90"/>
      <c r="P131" s="90"/>
      <c r="Q131" s="90"/>
      <c r="R131" s="90"/>
      <c r="S131" s="90"/>
      <c r="T131" s="90"/>
      <c r="U131" s="90"/>
      <c r="V131" s="90"/>
      <c r="W131" s="90"/>
      <c r="X131" s="90"/>
    </row>
    <row r="132" spans="1:24" s="81" customFormat="1" ht="26.25" x14ac:dyDescent="0.4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86" t="str">
        <f>LIQUIDACION!J178</f>
        <v>Cº Internacional Italia P&amp;P 13-433</v>
      </c>
      <c r="L132" s="87" t="str">
        <f>LIQUIDACION!E178</f>
        <v>Letonia LAT</v>
      </c>
      <c r="M132" s="89"/>
      <c r="N132" s="89"/>
      <c r="O132" s="90"/>
      <c r="P132" s="90"/>
      <c r="Q132" s="90"/>
      <c r="R132" s="90"/>
      <c r="S132" s="90"/>
      <c r="T132" s="90"/>
      <c r="U132" s="90"/>
      <c r="V132" s="90"/>
      <c r="W132" s="90"/>
      <c r="X132" s="90"/>
    </row>
    <row r="133" spans="1:24" ht="26.25" x14ac:dyDescent="0.4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86" t="str">
        <f>LIQUIDACION!J179</f>
        <v>Cº Internacional  Inglaterra P&amp;P 13-434</v>
      </c>
      <c r="L133" s="87" t="str">
        <f>LIQUIDACION!E179</f>
        <v>Libia LBA</v>
      </c>
      <c r="M133" s="88">
        <f>LIQUIDACION!A63</f>
        <v>6</v>
      </c>
      <c r="N133" s="88" t="str">
        <f>LIQUIDACION!B63</f>
        <v>junio</v>
      </c>
    </row>
    <row r="134" spans="1:24" ht="26.25" x14ac:dyDescent="0.4">
      <c r="A134" s="91"/>
      <c r="B134" s="106"/>
      <c r="C134" s="95"/>
      <c r="D134" s="95"/>
      <c r="E134" s="95"/>
      <c r="F134" s="95"/>
      <c r="G134" s="95"/>
      <c r="H134" s="95"/>
      <c r="I134" s="95"/>
      <c r="J134" s="95"/>
      <c r="K134" s="86" t="str">
        <f>LIQUIDACION!J180</f>
        <v>Cº Internacional San Marino P&amp;P 13-435</v>
      </c>
      <c r="L134" s="87" t="str">
        <f>LIQUIDACION!E180</f>
        <v>Liberia LBR</v>
      </c>
      <c r="M134" s="88">
        <f>LIQUIDACION!A64</f>
        <v>7</v>
      </c>
      <c r="N134" s="88" t="str">
        <f>LIQUIDACION!B64</f>
        <v>julio</v>
      </c>
    </row>
    <row r="135" spans="1:24" ht="26.25" x14ac:dyDescent="0.4">
      <c r="A135" s="92"/>
      <c r="B135" s="91"/>
      <c r="C135" s="96"/>
      <c r="D135" s="96"/>
      <c r="E135" s="96"/>
      <c r="F135" s="96"/>
      <c r="G135" s="96"/>
      <c r="H135" s="96"/>
      <c r="I135" s="107"/>
      <c r="J135" s="107"/>
      <c r="K135" s="86" t="str">
        <f>LIQUIDACION!J181</f>
        <v>Cº Europa Clubs P&amp;P 13-436</v>
      </c>
      <c r="L135" s="87" t="str">
        <f>LIQUIDACION!E181</f>
        <v>Santa Lucia LCA</v>
      </c>
      <c r="M135" s="88">
        <f>LIQUIDACION!A65</f>
        <v>8</v>
      </c>
      <c r="N135" s="88" t="str">
        <f>LIQUIDACION!B65</f>
        <v>agosto</v>
      </c>
    </row>
    <row r="136" spans="1:24" ht="26.25" x14ac:dyDescent="0.4">
      <c r="A136" s="93"/>
      <c r="B136" s="91"/>
      <c r="C136" s="171"/>
      <c r="D136" s="171"/>
      <c r="E136" s="171"/>
      <c r="F136" s="171"/>
      <c r="G136" s="171"/>
      <c r="H136" s="171"/>
      <c r="I136" s="94"/>
      <c r="J136" s="94"/>
      <c r="K136" s="86" t="str">
        <f>LIQUIDACION!J182</f>
        <v>Open Ibérico P&amp;P 13-437</v>
      </c>
      <c r="L136" s="87" t="str">
        <f>LIQUIDACION!E182</f>
        <v>Leshoto LES</v>
      </c>
      <c r="M136" s="88">
        <f>LIQUIDACION!A66</f>
        <v>9</v>
      </c>
      <c r="N136" s="88" t="str">
        <f>LIQUIDACION!B66</f>
        <v>septiembre</v>
      </c>
    </row>
    <row r="137" spans="1:24" ht="26.25" x14ac:dyDescent="0.4">
      <c r="A137" s="93"/>
      <c r="B137" s="91"/>
      <c r="C137" s="171"/>
      <c r="D137" s="171"/>
      <c r="E137" s="171"/>
      <c r="F137" s="171"/>
      <c r="G137" s="171"/>
      <c r="H137" s="171"/>
      <c r="I137" s="96"/>
      <c r="J137" s="96"/>
      <c r="K137" s="86" t="str">
        <f>LIQUIDACION!J183</f>
        <v>Cº Stroke Play IPPA P&amp;P 13-438</v>
      </c>
      <c r="L137" s="87" t="str">
        <f>LIQUIDACION!E183</f>
        <v>Libano LIB</v>
      </c>
      <c r="M137" s="88">
        <f>LIQUIDACION!A67</f>
        <v>10</v>
      </c>
      <c r="N137" s="88" t="str">
        <f>LIQUIDACION!B67</f>
        <v>octubre</v>
      </c>
    </row>
    <row r="138" spans="1:24" ht="26.25" x14ac:dyDescent="0.4">
      <c r="A138" s="91"/>
      <c r="B138" s="91"/>
      <c r="C138" s="171"/>
      <c r="D138" s="171"/>
      <c r="E138" s="171"/>
      <c r="F138" s="171"/>
      <c r="G138" s="171"/>
      <c r="H138" s="171"/>
      <c r="I138" s="94"/>
      <c r="J138" s="94"/>
      <c r="K138" s="86" t="str">
        <f>LIQUIDACION!J184</f>
        <v>Cº Europa por equipos P&amp;P 13-439</v>
      </c>
      <c r="L138" s="87" t="str">
        <f>LIQUIDACION!E184</f>
        <v>Liechtenstein LIE</v>
      </c>
      <c r="M138" s="88">
        <f>LIQUIDACION!A68</f>
        <v>11</v>
      </c>
      <c r="N138" s="88" t="str">
        <f>LIQUIDACION!B68</f>
        <v>noviembre</v>
      </c>
    </row>
    <row r="139" spans="1:24" ht="26.25" x14ac:dyDescent="0.4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86" t="str">
        <f>LIQUIDACION!J185</f>
        <v>Cº 1er. Puntuable P&amp;P 13-440</v>
      </c>
      <c r="L139" s="87" t="str">
        <f>LIQUIDACION!E185</f>
        <v>Lituania LTU</v>
      </c>
      <c r="M139" s="88">
        <f>LIQUIDACION!A69</f>
        <v>12</v>
      </c>
      <c r="N139" s="88" t="str">
        <f>LIQUIDACION!B69</f>
        <v>diciembre</v>
      </c>
    </row>
    <row r="140" spans="1:24" ht="26.25" x14ac:dyDescent="0.4">
      <c r="A140" s="91"/>
      <c r="B140" s="106"/>
      <c r="C140" s="95"/>
      <c r="D140" s="95"/>
      <c r="E140" s="95"/>
      <c r="F140" s="95"/>
      <c r="G140" s="95"/>
      <c r="H140" s="95"/>
      <c r="I140" s="95"/>
      <c r="J140" s="95"/>
      <c r="K140" s="86" t="str">
        <f>LIQUIDACION!J186</f>
        <v>Cº 2do. Puntuable P&amp;P 13-441</v>
      </c>
      <c r="L140" s="87" t="str">
        <f>LIQUIDACION!E186</f>
        <v>Luxemburgo LUX</v>
      </c>
      <c r="M140" s="88">
        <f>LIQUIDACION!A70</f>
        <v>13</v>
      </c>
    </row>
    <row r="141" spans="1:24" ht="26.25" x14ac:dyDescent="0.4">
      <c r="A141" s="92"/>
      <c r="B141" s="91"/>
      <c r="C141" s="96"/>
      <c r="D141" s="96"/>
      <c r="E141" s="96"/>
      <c r="F141" s="96"/>
      <c r="G141" s="96"/>
      <c r="H141" s="96"/>
      <c r="I141" s="107"/>
      <c r="J141" s="107"/>
      <c r="K141" s="86" t="str">
        <f>LIQUIDACION!J187</f>
        <v>Cº 3er. Puntuable P&amp;P 13-442</v>
      </c>
      <c r="L141" s="87" t="str">
        <f>LIQUIDACION!E187</f>
        <v>Macao ( Portugal) MAC</v>
      </c>
      <c r="M141" s="88">
        <f>LIQUIDACION!A71</f>
        <v>14</v>
      </c>
    </row>
    <row r="142" spans="1:24" ht="26.25" x14ac:dyDescent="0.4">
      <c r="A142" s="93"/>
      <c r="B142" s="91"/>
      <c r="C142" s="171"/>
      <c r="D142" s="171"/>
      <c r="E142" s="171"/>
      <c r="F142" s="171"/>
      <c r="G142" s="171"/>
      <c r="H142" s="171"/>
      <c r="I142" s="94"/>
      <c r="J142" s="94"/>
      <c r="K142" s="86" t="str">
        <f>LIQUIDACION!J188</f>
        <v>Cº 4º Puntuable P&amp;P 13-443</v>
      </c>
      <c r="L142" s="87" t="str">
        <f>LIQUIDACION!E188</f>
        <v>Madagascar MAD</v>
      </c>
      <c r="M142" s="88">
        <f>LIQUIDACION!A72</f>
        <v>15</v>
      </c>
    </row>
    <row r="143" spans="1:24" ht="26.25" x14ac:dyDescent="0.4">
      <c r="A143" s="93"/>
      <c r="B143" s="91"/>
      <c r="C143" s="171"/>
      <c r="D143" s="171"/>
      <c r="E143" s="171"/>
      <c r="F143" s="171"/>
      <c r="G143" s="171"/>
      <c r="H143" s="171"/>
      <c r="I143" s="96"/>
      <c r="J143" s="96"/>
      <c r="K143" s="86" t="str">
        <f>LIQUIDACION!J189</f>
        <v>Trofeo Clubs sin campo 13-444</v>
      </c>
      <c r="L143" s="87" t="str">
        <f>LIQUIDACION!E189</f>
        <v>Malgache Republica MAG</v>
      </c>
      <c r="M143" s="88">
        <f>LIQUIDACION!A73</f>
        <v>16</v>
      </c>
    </row>
    <row r="144" spans="1:24" ht="26.25" x14ac:dyDescent="0.4">
      <c r="A144" s="91"/>
      <c r="B144" s="91"/>
      <c r="C144" s="171"/>
      <c r="D144" s="171"/>
      <c r="E144" s="171"/>
      <c r="F144" s="171"/>
      <c r="G144" s="171"/>
      <c r="H144" s="171"/>
      <c r="I144" s="94"/>
      <c r="J144" s="94"/>
      <c r="K144" s="86" t="str">
        <f>LIQUIDACION!J190</f>
        <v>Valoración de Campos  (SLOPE) 13-445</v>
      </c>
      <c r="L144" s="87" t="str">
        <f>LIQUIDACION!E190</f>
        <v>Marrecos MAR</v>
      </c>
      <c r="M144" s="88">
        <f>LIQUIDACION!A74</f>
        <v>17</v>
      </c>
    </row>
    <row r="145" spans="1:13" ht="26.25" x14ac:dyDescent="0.4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86" t="str">
        <f>LIQUIDACION!J191</f>
        <v>Golf Adaptado 13-446</v>
      </c>
      <c r="L145" s="87" t="str">
        <f>LIQUIDACION!E191</f>
        <v>Malasia MAS</v>
      </c>
      <c r="M145" s="88">
        <f>LIQUIDACION!A75</f>
        <v>18</v>
      </c>
    </row>
    <row r="146" spans="1:13" ht="26.25" x14ac:dyDescent="0.4">
      <c r="A146" s="91"/>
      <c r="B146" s="106"/>
      <c r="C146" s="95"/>
      <c r="D146" s="95"/>
      <c r="E146" s="95"/>
      <c r="F146" s="95"/>
      <c r="G146" s="95"/>
      <c r="H146" s="95"/>
      <c r="I146" s="95"/>
      <c r="J146" s="95"/>
      <c r="K146" s="86" t="str">
        <f>LIQUIDACION!J192</f>
        <v>Trofeo Visa 13-447</v>
      </c>
      <c r="L146" s="87" t="str">
        <f>LIQUIDACION!E192</f>
        <v>Malawi MAW</v>
      </c>
      <c r="M146" s="88">
        <f>LIQUIDACION!A76</f>
        <v>19</v>
      </c>
    </row>
    <row r="147" spans="1:13" ht="26.25" x14ac:dyDescent="0.4">
      <c r="A147" s="92"/>
      <c r="B147" s="91"/>
      <c r="C147" s="96"/>
      <c r="D147" s="96"/>
      <c r="E147" s="96"/>
      <c r="F147" s="96"/>
      <c r="G147" s="96"/>
      <c r="H147" s="96"/>
      <c r="I147" s="107"/>
      <c r="J147" s="107"/>
      <c r="K147" s="86" t="str">
        <f>LIQUIDACION!J193</f>
        <v>C.T. A. Masculino organización 13-448</v>
      </c>
      <c r="L147" s="87" t="str">
        <f>LIQUIDACION!E193</f>
        <v>Moldavia Republica de MDA</v>
      </c>
      <c r="M147" s="88">
        <f>LIQUIDACION!A77</f>
        <v>20</v>
      </c>
    </row>
    <row r="148" spans="1:13" ht="26.25" x14ac:dyDescent="0.4">
      <c r="A148" s="93"/>
      <c r="B148" s="91"/>
      <c r="C148" s="171"/>
      <c r="D148" s="171"/>
      <c r="E148" s="171"/>
      <c r="F148" s="171"/>
      <c r="G148" s="171"/>
      <c r="H148" s="171"/>
      <c r="I148" s="94"/>
      <c r="J148" s="94"/>
      <c r="K148" s="86" t="str">
        <f>LIQUIDACION!J194</f>
        <v>Cursillos C.T. Reglas 13-600</v>
      </c>
      <c r="L148" s="87" t="str">
        <f>LIQUIDACION!E194</f>
        <v>Maldivas MDV</v>
      </c>
      <c r="M148" s="88">
        <f>LIQUIDACION!A78</f>
        <v>21</v>
      </c>
    </row>
    <row r="149" spans="1:13" ht="26.25" x14ac:dyDescent="0.4">
      <c r="A149" s="93"/>
      <c r="B149" s="91"/>
      <c r="C149" s="171"/>
      <c r="D149" s="171"/>
      <c r="E149" s="171"/>
      <c r="F149" s="171"/>
      <c r="G149" s="171"/>
      <c r="H149" s="171"/>
      <c r="I149" s="96"/>
      <c r="J149" s="96"/>
      <c r="K149" s="86" t="str">
        <f>LIQUIDACION!J195</f>
        <v>Cursos C.T. Campos 13-601</v>
      </c>
      <c r="L149" s="87" t="str">
        <f>LIQUIDACION!E195</f>
        <v>Mexico MEX</v>
      </c>
      <c r="M149" s="88">
        <f>LIQUIDACION!A79</f>
        <v>22</v>
      </c>
    </row>
    <row r="150" spans="1:13" ht="26.25" x14ac:dyDescent="0.4">
      <c r="A150" s="91"/>
      <c r="B150" s="91"/>
      <c r="C150" s="171"/>
      <c r="D150" s="171"/>
      <c r="E150" s="171"/>
      <c r="F150" s="171"/>
      <c r="G150" s="171"/>
      <c r="H150" s="171"/>
      <c r="I150" s="94"/>
      <c r="J150" s="94"/>
      <c r="K150" s="86" t="str">
        <f>LIQUIDACION!J196</f>
        <v>Formación de Técnicos 13-602</v>
      </c>
      <c r="L150" s="87" t="str">
        <f>LIQUIDACION!E196</f>
        <v>Mongolia MGL</v>
      </c>
      <c r="M150" s="88">
        <f>LIQUIDACION!A80</f>
        <v>23</v>
      </c>
    </row>
    <row r="151" spans="1:13" ht="26.25" x14ac:dyDescent="0.4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86" t="str">
        <f>LIQUIDACION!J197</f>
        <v>Escuela Nacional Golf Profesional 13-603</v>
      </c>
      <c r="L151" s="87" t="str">
        <f>LIQUIDACION!E197</f>
        <v>Micronesia (Estados Federales) MIC</v>
      </c>
      <c r="M151" s="88">
        <f>LIQUIDACION!A81</f>
        <v>24</v>
      </c>
    </row>
    <row r="152" spans="1:13" ht="26.25" x14ac:dyDescent="0.4">
      <c r="A152" s="92"/>
      <c r="B152" s="106"/>
      <c r="C152" s="95"/>
      <c r="D152" s="95"/>
      <c r="E152" s="95"/>
      <c r="F152" s="95"/>
      <c r="G152" s="95"/>
      <c r="H152" s="95"/>
      <c r="I152" s="95"/>
      <c r="J152" s="95"/>
      <c r="K152" s="86" t="str">
        <f>LIQUIDACION!J198</f>
        <v>Titleist Performances Institute 13-604</v>
      </c>
      <c r="L152" s="87" t="str">
        <f>LIQUIDACION!E198</f>
        <v>Macedonia Republica MKD</v>
      </c>
      <c r="M152" s="88">
        <f>LIQUIDACION!A82</f>
        <v>25</v>
      </c>
    </row>
    <row r="153" spans="1:13" ht="26.25" x14ac:dyDescent="0.4">
      <c r="A153" s="92"/>
      <c r="B153" s="91"/>
      <c r="C153" s="96"/>
      <c r="D153" s="96"/>
      <c r="E153" s="96"/>
      <c r="F153" s="96"/>
      <c r="G153" s="96"/>
      <c r="H153" s="96"/>
      <c r="I153" s="107"/>
      <c r="J153" s="107"/>
      <c r="K153" s="86" t="str">
        <f>LIQUIDACION!J199</f>
        <v>Cursos C.T. Profesional 13-605</v>
      </c>
      <c r="L153" s="87" t="str">
        <f>LIQUIDACION!E199</f>
        <v>Mali MLI</v>
      </c>
      <c r="M153" s="88">
        <f>LIQUIDACION!A83</f>
        <v>26</v>
      </c>
    </row>
    <row r="154" spans="1:13" ht="26.25" x14ac:dyDescent="0.4">
      <c r="A154" s="93"/>
      <c r="B154" s="91"/>
      <c r="C154" s="171"/>
      <c r="D154" s="171"/>
      <c r="E154" s="171"/>
      <c r="F154" s="171"/>
      <c r="G154" s="171"/>
      <c r="H154" s="171"/>
      <c r="I154" s="94"/>
      <c r="J154" s="94"/>
      <c r="K154" s="86" t="str">
        <f>LIQUIDACION!J200</f>
        <v>Escuela de padres 13-606</v>
      </c>
      <c r="L154" s="87" t="str">
        <f>LIQUIDACION!E200</f>
        <v>Malta MLT</v>
      </c>
      <c r="M154" s="88">
        <f>LIQUIDACION!A84</f>
        <v>27</v>
      </c>
    </row>
    <row r="155" spans="1:13" ht="26.25" x14ac:dyDescent="0.4">
      <c r="A155" s="93"/>
      <c r="B155" s="91"/>
      <c r="C155" s="171"/>
      <c r="D155" s="171"/>
      <c r="E155" s="171"/>
      <c r="F155" s="171"/>
      <c r="G155" s="171"/>
      <c r="H155" s="171"/>
      <c r="I155" s="96"/>
      <c r="J155" s="96"/>
      <c r="K155" s="86" t="str">
        <f>LIQUIDACION!J201</f>
        <v>Centro de excelencia 13-607</v>
      </c>
      <c r="L155" s="87" t="str">
        <f>LIQUIDACION!E201</f>
        <v>Montserrat (Reino Unido) MNT</v>
      </c>
      <c r="M155" s="88">
        <f>LIQUIDACION!A85</f>
        <v>28</v>
      </c>
    </row>
    <row r="156" spans="1:13" ht="26.25" x14ac:dyDescent="0.4">
      <c r="A156" s="91"/>
      <c r="B156" s="91"/>
      <c r="C156" s="171"/>
      <c r="D156" s="171"/>
      <c r="E156" s="171"/>
      <c r="F156" s="171"/>
      <c r="G156" s="171"/>
      <c r="H156" s="171"/>
      <c r="I156" s="94"/>
      <c r="J156" s="94"/>
      <c r="K156" s="86" t="str">
        <f>LIQUIDACION!J202</f>
        <v>Asamblea IPPA 13-800</v>
      </c>
      <c r="L156" s="87" t="str">
        <f>LIQUIDACION!E202</f>
        <v>Monaco MON</v>
      </c>
      <c r="M156" s="88">
        <f>LIQUIDACION!A86</f>
        <v>29</v>
      </c>
    </row>
    <row r="157" spans="1:13" ht="26.25" x14ac:dyDescent="0.4">
      <c r="A157" s="91"/>
      <c r="B157" s="91"/>
      <c r="C157" s="97"/>
      <c r="D157" s="97"/>
      <c r="E157" s="97"/>
      <c r="F157" s="97"/>
      <c r="G157" s="97"/>
      <c r="H157" s="97"/>
      <c r="I157" s="97"/>
      <c r="J157" s="97"/>
      <c r="K157" s="86" t="str">
        <f>LIQUIDACION!J203</f>
        <v>Reuniones IPPA P&amp;P 13-801</v>
      </c>
      <c r="L157" s="87" t="str">
        <f>LIQUIDACION!E203</f>
        <v>Mozambique MOZ</v>
      </c>
      <c r="M157" s="88">
        <f>LIQUIDACION!A87</f>
        <v>30</v>
      </c>
    </row>
    <row r="158" spans="1:13" ht="26.25" x14ac:dyDescent="0.4">
      <c r="A158" s="91"/>
      <c r="B158" s="91"/>
      <c r="C158" s="97"/>
      <c r="D158" s="97"/>
      <c r="E158" s="97"/>
      <c r="F158" s="97"/>
      <c r="G158" s="97"/>
      <c r="H158" s="97"/>
      <c r="I158" s="97"/>
      <c r="J158" s="97"/>
      <c r="K158" s="86" t="str">
        <f>LIQUIDACION!J204</f>
        <v>Asamblea Presidentes P&amp;P 13-802</v>
      </c>
      <c r="L158" s="87" t="str">
        <f>LIQUIDACION!E204</f>
        <v>I. Marianas Holandesas MRH</v>
      </c>
      <c r="M158" s="88">
        <f>LIQUIDACION!A88</f>
        <v>31</v>
      </c>
    </row>
    <row r="159" spans="1:13" ht="26.25" x14ac:dyDescent="0.4">
      <c r="C159" s="79"/>
      <c r="D159" s="79"/>
      <c r="E159" s="79"/>
      <c r="F159" s="79"/>
      <c r="G159" s="79"/>
      <c r="H159" s="79"/>
      <c r="I159" s="79"/>
      <c r="J159" s="79"/>
      <c r="K159" s="86" t="str">
        <f>LIQUIDACION!J205</f>
        <v>Green-Section 13-803</v>
      </c>
      <c r="L159" s="87" t="str">
        <f>LIQUIDACION!E205</f>
        <v>I. Mauricio MRI</v>
      </c>
      <c r="M159" s="88"/>
    </row>
    <row r="160" spans="1:13" ht="26.25" x14ac:dyDescent="0.4">
      <c r="K160" s="86" t="str">
        <f>LIQUIDACION!J206</f>
        <v>Reunión Presidente con FFAA 13-804</v>
      </c>
      <c r="L160" s="87" t="str">
        <f>LIQUIDACION!E206</f>
        <v>Martinica (Francia) MRT</v>
      </c>
      <c r="M160" s="88"/>
    </row>
    <row r="161" spans="1:13" ht="26.25" x14ac:dyDescent="0.4">
      <c r="A161" s="92"/>
      <c r="B161" s="91"/>
      <c r="C161" s="358"/>
      <c r="D161" s="358"/>
      <c r="E161" s="359"/>
      <c r="F161" s="359"/>
      <c r="G161" s="359"/>
      <c r="H161" s="359"/>
      <c r="I161" s="359"/>
      <c r="J161" s="359"/>
      <c r="K161" s="86" t="str">
        <f>LIQUIDACION!J207</f>
        <v>Junta Directiva 13-805</v>
      </c>
      <c r="L161" s="87" t="str">
        <f>LIQUIDACION!E207</f>
        <v>I. Marshall MSH</v>
      </c>
      <c r="M161" s="88"/>
    </row>
    <row r="162" spans="1:13" ht="26.25" x14ac:dyDescent="0.4">
      <c r="A162" s="91"/>
      <c r="B162" s="91"/>
      <c r="C162" s="358"/>
      <c r="D162" s="358"/>
      <c r="E162" s="359"/>
      <c r="F162" s="359"/>
      <c r="G162" s="359"/>
      <c r="H162" s="359"/>
      <c r="I162" s="359"/>
      <c r="J162" s="359"/>
      <c r="K162" s="86" t="str">
        <f>LIQUIDACION!J208</f>
        <v>Comisión Delegada 13-806</v>
      </c>
      <c r="L162" s="87" t="str">
        <f>LIQUIDACION!E208</f>
        <v>Mauritania MTN</v>
      </c>
      <c r="M162" s="88"/>
    </row>
    <row r="163" spans="1:13" ht="26.25" x14ac:dyDescent="0.4">
      <c r="A163" s="360"/>
      <c r="B163" s="360"/>
      <c r="C163" s="360"/>
      <c r="D163" s="360"/>
      <c r="E163" s="360"/>
      <c r="F163" s="360"/>
      <c r="G163" s="360"/>
      <c r="H163" s="360"/>
      <c r="I163" s="360"/>
      <c r="J163" s="360"/>
      <c r="K163" s="86" t="str">
        <f>LIQUIDACION!J209</f>
        <v>Asamblea Liquidación Presupuesto 13-807</v>
      </c>
      <c r="L163" s="87" t="str">
        <f>LIQUIDACION!E209</f>
        <v>Myanmar Union de MYA</v>
      </c>
      <c r="M163" s="88"/>
    </row>
    <row r="164" spans="1:13" ht="26.25" x14ac:dyDescent="0.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86" t="str">
        <f>LIQUIDACION!J210</f>
        <v>Reunión Presidente con FFAA 13-808</v>
      </c>
      <c r="L164" s="87" t="str">
        <f>LIQUIDACION!E210</f>
        <v>Namibia NAM</v>
      </c>
      <c r="M164" s="88"/>
    </row>
    <row r="165" spans="1:13" ht="26.25" x14ac:dyDescent="0.4">
      <c r="A165" s="91"/>
      <c r="B165" s="106"/>
      <c r="C165" s="357"/>
      <c r="D165" s="357"/>
      <c r="E165" s="357"/>
      <c r="F165" s="357"/>
      <c r="G165" s="357"/>
      <c r="H165" s="357"/>
      <c r="I165" s="357"/>
      <c r="J165" s="357"/>
      <c r="K165" s="86" t="str">
        <f>LIQUIDACION!J211</f>
        <v>Junta Directiva 13-809</v>
      </c>
      <c r="L165" s="87" t="str">
        <f>LIQUIDACION!E211</f>
        <v>Nicaragua NCA</v>
      </c>
      <c r="M165" s="88"/>
    </row>
    <row r="166" spans="1:13" ht="26.25" x14ac:dyDescent="0.4">
      <c r="A166" s="92"/>
      <c r="B166" s="91"/>
      <c r="C166" s="372"/>
      <c r="D166" s="372"/>
      <c r="E166" s="372"/>
      <c r="F166" s="372"/>
      <c r="G166" s="372"/>
      <c r="H166" s="372"/>
      <c r="I166" s="107"/>
      <c r="J166" s="107"/>
      <c r="K166" s="86" t="str">
        <f>LIQUIDACION!J212</f>
        <v>Comisión Delegada 13-810</v>
      </c>
      <c r="L166" s="87" t="str">
        <f>LIQUIDACION!E212</f>
        <v>Nepal NEP</v>
      </c>
      <c r="M166" s="88"/>
    </row>
    <row r="167" spans="1:13" ht="26.25" x14ac:dyDescent="0.4">
      <c r="A167" s="91"/>
      <c r="B167" s="91"/>
      <c r="C167" s="171"/>
      <c r="D167" s="171"/>
      <c r="E167" s="171"/>
      <c r="F167" s="171"/>
      <c r="G167" s="171"/>
      <c r="H167" s="171"/>
      <c r="I167" s="94"/>
      <c r="J167" s="94"/>
      <c r="K167" s="86" t="str">
        <f>LIQUIDACION!J213</f>
        <v>Reunión Presidente con FFAA 13-811</v>
      </c>
      <c r="L167" s="87" t="str">
        <f>LIQUIDACION!E213</f>
        <v>Niger NIG</v>
      </c>
      <c r="M167" s="88"/>
    </row>
    <row r="168" spans="1:13" ht="26.25" x14ac:dyDescent="0.4">
      <c r="A168" s="91"/>
      <c r="B168" s="91"/>
      <c r="C168" s="171"/>
      <c r="D168" s="171"/>
      <c r="E168" s="171"/>
      <c r="F168" s="171"/>
      <c r="G168" s="171"/>
      <c r="H168" s="171"/>
      <c r="I168" s="372"/>
      <c r="J168" s="372"/>
      <c r="K168" s="86" t="str">
        <f>LIQUIDACION!J214</f>
        <v>Junta Directiva 13-812</v>
      </c>
      <c r="L168" s="87" t="str">
        <f>LIQUIDACION!E214</f>
        <v>Irlanda del norte (Ulster) NIR</v>
      </c>
      <c r="M168" s="88"/>
    </row>
    <row r="169" spans="1:13" ht="26.25" x14ac:dyDescent="0.4">
      <c r="A169" s="91"/>
      <c r="B169" s="91"/>
      <c r="C169" s="171"/>
      <c r="D169" s="171"/>
      <c r="E169" s="171"/>
      <c r="F169" s="171"/>
      <c r="G169" s="171"/>
      <c r="H169" s="171"/>
      <c r="I169" s="373"/>
      <c r="J169" s="373"/>
      <c r="K169" s="86" t="str">
        <f>LIQUIDACION!J215</f>
        <v>Comisión Delegada 13-813</v>
      </c>
      <c r="L169" s="87" t="str">
        <f>LIQUIDACION!E215</f>
        <v>Nive (Nueva Zelanda) NIV</v>
      </c>
      <c r="M169" s="88"/>
    </row>
    <row r="170" spans="1:13" ht="26.25" x14ac:dyDescent="0.4">
      <c r="A170" s="91"/>
      <c r="B170" s="91"/>
      <c r="C170" s="97"/>
      <c r="D170" s="97"/>
      <c r="E170" s="97"/>
      <c r="F170" s="97"/>
      <c r="G170" s="97"/>
      <c r="H170" s="97"/>
      <c r="I170" s="359"/>
      <c r="J170" s="359"/>
      <c r="K170" s="86" t="str">
        <f>LIQUIDACION!J216</f>
        <v>Asamblea Aprobación Presupuesto 13-814</v>
      </c>
      <c r="L170" s="87" t="str">
        <f>LIQUIDACION!E216</f>
        <v>Noruega NOR</v>
      </c>
      <c r="M170" s="88"/>
    </row>
    <row r="171" spans="1:13" ht="26.25" x14ac:dyDescent="0.4">
      <c r="A171" s="91"/>
      <c r="B171" s="91"/>
      <c r="C171" s="97"/>
      <c r="D171" s="97"/>
      <c r="E171" s="97"/>
      <c r="F171" s="97"/>
      <c r="G171" s="97"/>
      <c r="H171" s="97"/>
      <c r="I171" s="359"/>
      <c r="J171" s="359"/>
      <c r="K171" s="86" t="str">
        <f>LIQUIDACION!J217</f>
        <v>Reuniones Comités Técnicos 13-815</v>
      </c>
      <c r="L171" s="87" t="str">
        <f>LIQUIDACION!E217</f>
        <v>Nauru NRU</v>
      </c>
      <c r="M171" s="88"/>
    </row>
    <row r="172" spans="1:13" ht="26.25" x14ac:dyDescent="0.4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86" t="str">
        <f>LIQUIDACION!J218</f>
        <v>Cº España Senior P&amp;P 13-900</v>
      </c>
      <c r="L172" s="87" t="str">
        <f>LIQUIDACION!E218</f>
        <v>Nueva Caledonia (Francia) NUC</v>
      </c>
      <c r="M172" s="88"/>
    </row>
    <row r="173" spans="1:13" ht="26.25" x14ac:dyDescent="0.4">
      <c r="A173" s="91"/>
      <c r="B173" s="106"/>
      <c r="C173" s="357"/>
      <c r="D173" s="357"/>
      <c r="E173" s="357"/>
      <c r="F173" s="357"/>
      <c r="G173" s="357"/>
      <c r="H173" s="357"/>
      <c r="I173" s="357"/>
      <c r="J173" s="357"/>
      <c r="K173" s="86" t="str">
        <f>LIQUIDACION!J219</f>
        <v>Cº Int.España Senior (Dobles e indiv)Fem 13-901</v>
      </c>
      <c r="L173" s="87" t="str">
        <f>LIQUIDACION!E219</f>
        <v>Nueva Zelanda NZL</v>
      </c>
      <c r="M173" s="88"/>
    </row>
    <row r="174" spans="1:13" ht="26.25" x14ac:dyDescent="0.4">
      <c r="A174" s="92"/>
      <c r="B174" s="91"/>
      <c r="C174" s="372"/>
      <c r="D174" s="372"/>
      <c r="E174" s="372"/>
      <c r="F174" s="372"/>
      <c r="G174" s="372"/>
      <c r="H174" s="372"/>
      <c r="I174" s="107"/>
      <c r="J174" s="107"/>
      <c r="K174" s="86" t="str">
        <f>LIQUIDACION!J220</f>
        <v>Gran Premio Senior Femenino 13-902</v>
      </c>
      <c r="L174" s="87" t="str">
        <f>LIQUIDACION!E220</f>
        <v>Oman OMA</v>
      </c>
      <c r="M174" s="88"/>
    </row>
    <row r="175" spans="1:13" ht="26.25" x14ac:dyDescent="0.4">
      <c r="A175" s="91"/>
      <c r="B175" s="91"/>
      <c r="C175" s="171"/>
      <c r="D175" s="171"/>
      <c r="E175" s="171"/>
      <c r="F175" s="171"/>
      <c r="G175" s="171"/>
      <c r="H175" s="171"/>
      <c r="I175" s="94"/>
      <c r="J175" s="94"/>
      <c r="K175" s="86" t="str">
        <f>LIQUIDACION!J221</f>
        <v>Cº de España Senior Femenino 13-903</v>
      </c>
      <c r="L175" s="87" t="str">
        <f>LIQUIDACION!E221</f>
        <v>Pakistan PAK</v>
      </c>
      <c r="M175" s="88"/>
    </row>
    <row r="176" spans="1:13" ht="26.25" x14ac:dyDescent="0.4">
      <c r="A176" s="91"/>
      <c r="B176" s="91"/>
      <c r="C176" s="171"/>
      <c r="D176" s="171"/>
      <c r="E176" s="171"/>
      <c r="F176" s="171"/>
      <c r="G176" s="171"/>
      <c r="H176" s="171"/>
      <c r="I176" s="372"/>
      <c r="J176" s="372"/>
      <c r="K176" s="86" t="str">
        <f>LIQUIDACION!J222</f>
        <v>Cº de Europa Individual Senior Femenino 13-904</v>
      </c>
      <c r="L176" s="87" t="str">
        <f>LIQUIDACION!E222</f>
        <v>Panama PAN</v>
      </c>
      <c r="M176" s="88"/>
    </row>
    <row r="177" spans="1:13" ht="26.25" x14ac:dyDescent="0.4">
      <c r="A177" s="91"/>
      <c r="B177" s="91"/>
      <c r="C177" s="171"/>
      <c r="D177" s="171"/>
      <c r="E177" s="171"/>
      <c r="F177" s="171"/>
      <c r="G177" s="171"/>
      <c r="H177" s="171"/>
      <c r="I177" s="373"/>
      <c r="J177" s="373"/>
      <c r="K177" s="86" t="str">
        <f>LIQUIDACION!J223</f>
        <v>Cº de España Senior Doble Femenino 13-905</v>
      </c>
      <c r="L177" s="87" t="str">
        <f>LIQUIDACION!E223</f>
        <v>Paraguay PAR</v>
      </c>
      <c r="M177" s="88"/>
    </row>
    <row r="178" spans="1:13" ht="26.25" x14ac:dyDescent="0.4">
      <c r="A178" s="91"/>
      <c r="B178" s="91"/>
      <c r="C178" s="97"/>
      <c r="D178" s="97"/>
      <c r="E178" s="97"/>
      <c r="F178" s="97"/>
      <c r="G178" s="97"/>
      <c r="H178" s="97"/>
      <c r="I178" s="359"/>
      <c r="J178" s="359"/>
      <c r="K178" s="86" t="str">
        <f>LIQUIDACION!J224</f>
        <v>Bristish Ladies Senior 13-906</v>
      </c>
      <c r="L178" s="87" t="str">
        <f>LIQUIDACION!E224</f>
        <v>Peru PER</v>
      </c>
      <c r="M178" s="88"/>
    </row>
    <row r="179" spans="1:13" ht="26.25" x14ac:dyDescent="0.4">
      <c r="A179" s="91"/>
      <c r="B179" s="91"/>
      <c r="C179" s="97"/>
      <c r="D179" s="97"/>
      <c r="E179" s="97"/>
      <c r="F179" s="97"/>
      <c r="G179" s="97"/>
      <c r="H179" s="97"/>
      <c r="I179" s="359"/>
      <c r="J179" s="359"/>
      <c r="K179" s="86" t="str">
        <f>LIQUIDACION!J225</f>
        <v>Cº Europa Senior equipos femenino 13-907</v>
      </c>
      <c r="L179" s="87" t="str">
        <f>LIQUIDACION!E225</f>
        <v>Filipinas PHI</v>
      </c>
      <c r="M179" s="88"/>
    </row>
    <row r="180" spans="1:13" ht="26.25" x14ac:dyDescent="0.4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86" t="str">
        <f>LIQUIDACION!J226</f>
        <v>Cº Int de  España Senior Masculino 13-908</v>
      </c>
      <c r="L180" s="87" t="str">
        <f>LIQUIDACION!E226</f>
        <v>Palestina PLE</v>
      </c>
    </row>
    <row r="181" spans="1:13" ht="26.25" x14ac:dyDescent="0.4">
      <c r="A181" s="360"/>
      <c r="B181" s="360"/>
      <c r="C181" s="360"/>
      <c r="D181" s="360"/>
      <c r="E181" s="360"/>
      <c r="F181" s="360"/>
      <c r="G181" s="360"/>
      <c r="H181" s="360"/>
      <c r="I181" s="360"/>
      <c r="J181" s="360"/>
      <c r="K181" s="86" t="str">
        <f>LIQUIDACION!J227</f>
        <v>Cº de  España Senior Masculino 13-909</v>
      </c>
      <c r="L181" s="87" t="str">
        <f>LIQUIDACION!E227</f>
        <v>Papua-Nueva Guinea PNG</v>
      </c>
    </row>
    <row r="182" spans="1:13" ht="26.25" x14ac:dyDescent="0.4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86" t="str">
        <f>LIQUIDACION!J228</f>
        <v>Cº de Europa Senior Indiv. Masculino 13-910</v>
      </c>
      <c r="L182" s="87" t="str">
        <f>LIQUIDACION!E228</f>
        <v>Polinesia Francesa POF</v>
      </c>
    </row>
    <row r="183" spans="1:13" ht="26.25" x14ac:dyDescent="0.4">
      <c r="A183" s="91"/>
      <c r="B183" s="106"/>
      <c r="C183" s="357"/>
      <c r="D183" s="357"/>
      <c r="E183" s="357"/>
      <c r="F183" s="357"/>
      <c r="G183" s="357"/>
      <c r="H183" s="357"/>
      <c r="I183" s="357"/>
      <c r="J183" s="357"/>
      <c r="K183" s="86" t="str">
        <f>LIQUIDACION!J229</f>
        <v>Bristish Senior Masculino 13-911</v>
      </c>
      <c r="L183" s="87" t="str">
        <f>LIQUIDACION!E229</f>
        <v>Polonia POL</v>
      </c>
    </row>
    <row r="184" spans="1:13" ht="26.25" x14ac:dyDescent="0.4">
      <c r="A184" s="92"/>
      <c r="B184" s="91"/>
      <c r="C184" s="372"/>
      <c r="D184" s="372"/>
      <c r="E184" s="372"/>
      <c r="F184" s="372"/>
      <c r="G184" s="372"/>
      <c r="H184" s="372"/>
      <c r="I184" s="107"/>
      <c r="J184" s="107"/>
      <c r="K184" s="86" t="str">
        <f>LIQUIDACION!J230</f>
        <v>Cº  Europa Senior equipos Masculino 13-912</v>
      </c>
      <c r="L184" s="87" t="str">
        <f>LIQUIDACION!E230</f>
        <v>Portugal POR</v>
      </c>
    </row>
    <row r="185" spans="1:13" ht="26.25" x14ac:dyDescent="0.4">
      <c r="A185" s="91"/>
      <c r="B185" s="91"/>
      <c r="C185" s="171"/>
      <c r="D185" s="171"/>
      <c r="E185" s="171"/>
      <c r="F185" s="171"/>
      <c r="G185" s="171"/>
      <c r="H185" s="171"/>
      <c r="I185" s="94"/>
      <c r="J185" s="94"/>
      <c r="K185" s="86" t="str">
        <f>LIQUIDACION!J231</f>
        <v>Cº España Senior Profesionales Masculino 13-913</v>
      </c>
      <c r="L185" s="87" t="str">
        <f>LIQUIDACION!E231</f>
        <v>Corea Republica Dem. Pop. de (Norte) PRK</v>
      </c>
    </row>
    <row r="186" spans="1:13" ht="26.25" x14ac:dyDescent="0.4">
      <c r="A186" s="91"/>
      <c r="B186" s="91"/>
      <c r="C186" s="171"/>
      <c r="D186" s="171"/>
      <c r="E186" s="171"/>
      <c r="F186" s="171"/>
      <c r="G186" s="171"/>
      <c r="H186" s="171"/>
      <c r="I186" s="372"/>
      <c r="J186" s="372"/>
      <c r="K186" s="86" t="str">
        <f>LIQUIDACION!J232</f>
        <v>Master Senior 13-914</v>
      </c>
      <c r="L186" s="87" t="str">
        <f>LIQUIDACION!E232</f>
        <v>Puerto Rico PUR</v>
      </c>
    </row>
    <row r="187" spans="1:13" ht="26.25" x14ac:dyDescent="0.4">
      <c r="A187" s="91"/>
      <c r="B187" s="91"/>
      <c r="C187" s="171"/>
      <c r="D187" s="171"/>
      <c r="E187" s="171"/>
      <c r="F187" s="171"/>
      <c r="G187" s="171"/>
      <c r="H187" s="171"/>
      <c r="I187" s="373"/>
      <c r="J187" s="373"/>
      <c r="K187" s="86">
        <f>LIQUIDACION!J233</f>
        <v>0</v>
      </c>
      <c r="L187" s="87" t="str">
        <f>LIQUIDACION!E233</f>
        <v>Qatar QAT</v>
      </c>
    </row>
    <row r="188" spans="1:13" ht="26.25" x14ac:dyDescent="0.4">
      <c r="A188" s="91"/>
      <c r="B188" s="91"/>
      <c r="C188" s="97"/>
      <c r="D188" s="97"/>
      <c r="E188" s="97"/>
      <c r="F188" s="97"/>
      <c r="G188" s="97"/>
      <c r="H188" s="97"/>
      <c r="I188" s="359"/>
      <c r="J188" s="359"/>
      <c r="K188" s="86">
        <f>LIQUIDACION!J234</f>
        <v>0</v>
      </c>
      <c r="L188" s="87" t="str">
        <f>LIQUIDACION!E234</f>
        <v>Reunion (Francia) REN</v>
      </c>
    </row>
    <row r="189" spans="1:13" ht="26.25" x14ac:dyDescent="0.4">
      <c r="A189" s="91"/>
      <c r="B189" s="91"/>
      <c r="C189" s="97"/>
      <c r="D189" s="97"/>
      <c r="E189" s="97"/>
      <c r="F189" s="97"/>
      <c r="G189" s="97"/>
      <c r="H189" s="97"/>
      <c r="I189" s="359"/>
      <c r="J189" s="359"/>
      <c r="K189" s="86">
        <f>LIQUIDACION!J235</f>
        <v>0</v>
      </c>
      <c r="L189" s="87" t="str">
        <f>LIQUIDACION!E235</f>
        <v>Rumania ROM</v>
      </c>
    </row>
    <row r="190" spans="1:13" ht="26.25" x14ac:dyDescent="0.4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86">
        <f>LIQUIDACION!J236</f>
        <v>0</v>
      </c>
      <c r="L190" s="87" t="str">
        <f>LIQUIDACION!E236</f>
        <v>Sudafrica Republica de RSA</v>
      </c>
    </row>
    <row r="191" spans="1:13" ht="26.25" x14ac:dyDescent="0.4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86">
        <f>LIQUIDACION!J237</f>
        <v>0</v>
      </c>
      <c r="L191" s="87" t="str">
        <f>LIQUIDACION!E237</f>
        <v>Rusia Federacion de RUS</v>
      </c>
    </row>
    <row r="192" spans="1:13" ht="26.25" x14ac:dyDescent="0.4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86">
        <f>LIQUIDACION!J238</f>
        <v>0</v>
      </c>
      <c r="L192" s="87" t="str">
        <f>LIQUIDACION!E238</f>
        <v>Ruanda RWA</v>
      </c>
    </row>
    <row r="193" spans="1:12" ht="26.25" x14ac:dyDescent="0.4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86">
        <f>LIQUIDACION!J239</f>
        <v>0</v>
      </c>
      <c r="L193" s="87" t="str">
        <f>LIQUIDACION!E239</f>
        <v>Samoa Occidental SAM</v>
      </c>
    </row>
    <row r="194" spans="1:12" ht="26.25" x14ac:dyDescent="0.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86">
        <f>LIQUIDACION!J240</f>
        <v>0</v>
      </c>
      <c r="L194" s="87" t="str">
        <f>LIQUIDACION!E240</f>
        <v>Senegal SEN</v>
      </c>
    </row>
    <row r="195" spans="1:12" ht="26.25" x14ac:dyDescent="0.4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86"/>
      <c r="L195" s="87" t="str">
        <f>LIQUIDACION!E241</f>
        <v>Seychelles SEY</v>
      </c>
    </row>
    <row r="196" spans="1:12" ht="26.25" x14ac:dyDescent="0.4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86"/>
      <c r="L196" s="87" t="str">
        <f>LIQUIDACION!E242</f>
        <v>Singapur SIN</v>
      </c>
    </row>
    <row r="197" spans="1:12" ht="26.25" x14ac:dyDescent="0.4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86"/>
      <c r="L197" s="87" t="str">
        <f>LIQUIDACION!E243</f>
        <v>San Kitts y Nevis SKN</v>
      </c>
    </row>
    <row r="198" spans="1:12" ht="26.25" x14ac:dyDescent="0.4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86"/>
      <c r="L198" s="87" t="str">
        <f>LIQUIDACION!E244</f>
        <v>Sierra Leona SLE</v>
      </c>
    </row>
    <row r="199" spans="1:12" ht="26.25" x14ac:dyDescent="0.4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86"/>
      <c r="L199" s="87" t="str">
        <f>LIQUIDACION!E245</f>
        <v>Eslovenia SLO</v>
      </c>
    </row>
    <row r="200" spans="1:12" ht="26.25" x14ac:dyDescent="0.4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86"/>
      <c r="L200" s="87" t="str">
        <f>LIQUIDACION!E246</f>
        <v>San Marino SMR</v>
      </c>
    </row>
    <row r="201" spans="1:12" ht="26.25" x14ac:dyDescent="0.4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86"/>
      <c r="L201" s="87" t="str">
        <f>LIQUIDACION!E247</f>
        <v>I. Salomon SOL</v>
      </c>
    </row>
    <row r="202" spans="1:12" ht="26.25" x14ac:dyDescent="0.4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86"/>
      <c r="L202" s="87" t="str">
        <f>LIQUIDACION!E248</f>
        <v>Somalia SOM</v>
      </c>
    </row>
    <row r="203" spans="1:12" ht="26.25" x14ac:dyDescent="0.4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86"/>
      <c r="L203" s="87" t="str">
        <f>LIQUIDACION!E249</f>
        <v>Sri Lanka SRI</v>
      </c>
    </row>
    <row r="204" spans="1:12" ht="26.25" x14ac:dyDescent="0.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86"/>
      <c r="L204" s="87" t="str">
        <f>LIQUIDACION!E250</f>
        <v>Sto. Tome y Principe R.D. STP</v>
      </c>
    </row>
    <row r="205" spans="1:12" ht="26.25" x14ac:dyDescent="0.4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86"/>
      <c r="L205" s="87" t="str">
        <f>LIQUIDACION!E251</f>
        <v>Sudan SUD</v>
      </c>
    </row>
    <row r="206" spans="1:12" ht="26.25" x14ac:dyDescent="0.4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86"/>
      <c r="L206" s="87" t="str">
        <f>LIQUIDACION!E252</f>
        <v>Suiza SUI</v>
      </c>
    </row>
    <row r="207" spans="1:12" ht="26.25" x14ac:dyDescent="0.4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86"/>
      <c r="L207" s="87" t="str">
        <f>LIQUIDACION!E253</f>
        <v>Surinam SUR</v>
      </c>
    </row>
    <row r="208" spans="1:12" ht="26.25" x14ac:dyDescent="0.4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86"/>
      <c r="L208" s="87" t="str">
        <f>LIQUIDACION!E254</f>
        <v>Eslovaquia SVK</v>
      </c>
    </row>
    <row r="209" spans="1:12" ht="26.25" x14ac:dyDescent="0.4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86"/>
      <c r="L209" s="87" t="str">
        <f>LIQUIDACION!E255</f>
        <v>Suecia SWE</v>
      </c>
    </row>
    <row r="210" spans="1:12" ht="26.25" x14ac:dyDescent="0.4">
      <c r="K210" s="86"/>
      <c r="L210" s="87" t="str">
        <f>LIQUIDACION!E256</f>
        <v>Suazilandia SWZ</v>
      </c>
    </row>
    <row r="211" spans="1:12" ht="26.25" x14ac:dyDescent="0.4">
      <c r="K211" s="86"/>
      <c r="L211" s="87" t="str">
        <f>LIQUIDACION!E257</f>
        <v>Siria Republica Arabe SYR</v>
      </c>
    </row>
    <row r="212" spans="1:12" ht="26.25" x14ac:dyDescent="0.4">
      <c r="K212" s="86"/>
      <c r="L212" s="87" t="str">
        <f>LIQUIDACION!E258</f>
        <v>Polinesia Francesa Tahiti TAH</v>
      </c>
    </row>
    <row r="213" spans="1:12" ht="26.25" x14ac:dyDescent="0.4">
      <c r="K213" s="86"/>
      <c r="L213" s="87" t="str">
        <f>LIQUIDACION!E259</f>
        <v>Tanzania Republica Unida TAN</v>
      </c>
    </row>
    <row r="214" spans="1:12" ht="26.25" x14ac:dyDescent="0.4">
      <c r="K214" s="86"/>
      <c r="L214" s="87" t="str">
        <f>LIQUIDACION!E260</f>
        <v>Tonga TGA</v>
      </c>
    </row>
    <row r="215" spans="1:12" ht="26.25" x14ac:dyDescent="0.4">
      <c r="K215" s="86"/>
      <c r="L215" s="87" t="str">
        <f>LIQUIDACION!E261</f>
        <v>Tailandia THA</v>
      </c>
    </row>
    <row r="216" spans="1:12" ht="26.25" x14ac:dyDescent="0.4">
      <c r="K216" s="86"/>
      <c r="L216" s="87" t="str">
        <f>LIQUIDACION!E262</f>
        <v>Tayikistan TJK</v>
      </c>
    </row>
    <row r="217" spans="1:12" ht="26.25" x14ac:dyDescent="0.4">
      <c r="K217" s="86"/>
      <c r="L217" s="87" t="str">
        <f>LIQUIDACION!E263</f>
        <v>Turkmenistan TKM</v>
      </c>
    </row>
    <row r="218" spans="1:12" ht="26.25" x14ac:dyDescent="0.4">
      <c r="K218" s="86"/>
      <c r="L218" s="87" t="str">
        <f>LIQUIDACION!E264</f>
        <v>I. Turks y Caicos TKS</v>
      </c>
    </row>
    <row r="219" spans="1:12" ht="26.25" x14ac:dyDescent="0.4">
      <c r="K219" s="86"/>
      <c r="L219" s="87" t="str">
        <f>LIQUIDACION!E265</f>
        <v>Togo TOG</v>
      </c>
    </row>
    <row r="220" spans="1:12" ht="26.25" x14ac:dyDescent="0.4">
      <c r="K220" s="86"/>
      <c r="L220" s="87" t="str">
        <f>LIQUIDACION!E266</f>
        <v>China Taipe TPE</v>
      </c>
    </row>
    <row r="221" spans="1:12" ht="26.25" x14ac:dyDescent="0.4">
      <c r="K221" s="86"/>
      <c r="L221" s="87" t="str">
        <f>LIQUIDACION!E267</f>
        <v>Trinidad y Tobago TRI</v>
      </c>
    </row>
    <row r="222" spans="1:12" ht="26.25" x14ac:dyDescent="0.4">
      <c r="K222" s="86"/>
      <c r="L222" s="87" t="str">
        <f>LIQUIDACION!E268</f>
        <v>Tunez TUN</v>
      </c>
    </row>
    <row r="223" spans="1:12" ht="26.25" x14ac:dyDescent="0.4">
      <c r="K223" s="86"/>
      <c r="L223" s="87" t="str">
        <f>LIQUIDACION!E269</f>
        <v>Turquia TUR</v>
      </c>
    </row>
    <row r="224" spans="1:12" ht="26.25" x14ac:dyDescent="0.4">
      <c r="K224" s="86"/>
      <c r="L224" s="87" t="str">
        <f>LIQUIDACION!E270</f>
        <v>Emiratos Arabes Unidos UAE</v>
      </c>
    </row>
    <row r="225" spans="11:12" ht="26.25" x14ac:dyDescent="0.4">
      <c r="K225" s="86"/>
      <c r="L225" s="87" t="str">
        <f>LIQUIDACION!E271</f>
        <v>Uganda UGA</v>
      </c>
    </row>
    <row r="226" spans="11:12" ht="26.25" x14ac:dyDescent="0.4">
      <c r="K226" s="86"/>
      <c r="L226" s="87" t="str">
        <f>LIQUIDACION!E272</f>
        <v>Ucrania UKR</v>
      </c>
    </row>
    <row r="227" spans="11:12" ht="26.25" x14ac:dyDescent="0.4">
      <c r="K227" s="86"/>
      <c r="L227" s="87" t="str">
        <f>LIQUIDACION!E273</f>
        <v>Myanmar Union de (Antigua Birmania) UMY</v>
      </c>
    </row>
    <row r="228" spans="11:12" ht="26.25" x14ac:dyDescent="0.4">
      <c r="K228" s="86"/>
      <c r="L228" s="87" t="str">
        <f>LIQUIDACION!E274</f>
        <v>Uruguay URU</v>
      </c>
    </row>
    <row r="229" spans="11:12" ht="26.25" x14ac:dyDescent="0.4">
      <c r="K229" s="86"/>
      <c r="L229" s="87" t="str">
        <f>LIQUIDACION!E275</f>
        <v>Estados Unidos de America USA</v>
      </c>
    </row>
    <row r="230" spans="11:12" ht="26.25" x14ac:dyDescent="0.4">
      <c r="K230" s="86"/>
      <c r="L230" s="87" t="str">
        <f>LIQUIDACION!E276</f>
        <v>Uzbekistan UZB</v>
      </c>
    </row>
    <row r="231" spans="11:12" ht="26.25" x14ac:dyDescent="0.4">
      <c r="K231" s="86"/>
      <c r="L231" s="87" t="str">
        <f>LIQUIDACION!E277</f>
        <v>Vanuatu VAN</v>
      </c>
    </row>
    <row r="232" spans="11:12" ht="26.25" x14ac:dyDescent="0.4">
      <c r="K232" s="86"/>
      <c r="L232" s="87" t="str">
        <f>LIQUIDACION!E278</f>
        <v>Vaticano VAT</v>
      </c>
    </row>
    <row r="233" spans="11:12" ht="26.25" x14ac:dyDescent="0.4">
      <c r="K233" s="86"/>
      <c r="L233" s="87" t="str">
        <f>LIQUIDACION!E279</f>
        <v>Venezuela VEN</v>
      </c>
    </row>
    <row r="234" spans="11:12" ht="26.25" x14ac:dyDescent="0.4">
      <c r="K234" s="86"/>
      <c r="L234" s="87" t="str">
        <f>LIQUIDACION!E280</f>
        <v>Vietnam VIE</v>
      </c>
    </row>
    <row r="235" spans="11:12" ht="26.25" x14ac:dyDescent="0.4">
      <c r="K235" s="86"/>
      <c r="L235" s="87" t="str">
        <f>LIQUIDACION!E281</f>
        <v>San Vicente y Granadinas VIN</v>
      </c>
    </row>
    <row r="236" spans="11:12" ht="26.25" x14ac:dyDescent="0.4">
      <c r="K236" s="86"/>
      <c r="L236" s="87" t="str">
        <f>LIQUIDACION!E282</f>
        <v>Extranjero XXX</v>
      </c>
    </row>
    <row r="237" spans="11:12" ht="26.25" x14ac:dyDescent="0.4">
      <c r="K237" s="86"/>
      <c r="L237" s="87" t="str">
        <f>LIQUIDACION!E283</f>
        <v>Yemen Republica Democratica Pop. del YEM</v>
      </c>
    </row>
    <row r="238" spans="11:12" ht="26.25" x14ac:dyDescent="0.4">
      <c r="K238" s="86"/>
      <c r="L238" s="87"/>
    </row>
    <row r="239" spans="11:12" ht="26.25" x14ac:dyDescent="0.4">
      <c r="K239" s="86"/>
      <c r="L239" s="87"/>
    </row>
    <row r="240" spans="11:12" ht="26.25" x14ac:dyDescent="0.4">
      <c r="K240" s="86"/>
      <c r="L240" s="87"/>
    </row>
    <row r="241" spans="11:12" ht="26.25" x14ac:dyDescent="0.4">
      <c r="K241" s="86"/>
      <c r="L241" s="87"/>
    </row>
    <row r="242" spans="11:12" ht="26.25" x14ac:dyDescent="0.4">
      <c r="K242" s="86"/>
      <c r="L242" s="87"/>
    </row>
    <row r="243" spans="11:12" ht="26.25" x14ac:dyDescent="0.4">
      <c r="K243" s="86"/>
      <c r="L243" s="87"/>
    </row>
    <row r="244" spans="11:12" ht="26.25" x14ac:dyDescent="0.4">
      <c r="K244" s="86"/>
      <c r="L244" s="87"/>
    </row>
    <row r="245" spans="11:12" ht="26.25" x14ac:dyDescent="0.4">
      <c r="K245" s="86"/>
      <c r="L245" s="87"/>
    </row>
    <row r="246" spans="11:12" ht="26.25" x14ac:dyDescent="0.4">
      <c r="K246" s="86"/>
      <c r="L246" s="87"/>
    </row>
    <row r="247" spans="11:12" ht="26.25" x14ac:dyDescent="0.4">
      <c r="K247" s="86"/>
      <c r="L247" s="87"/>
    </row>
    <row r="248" spans="11:12" ht="26.25" x14ac:dyDescent="0.4">
      <c r="K248" s="86"/>
      <c r="L248" s="87"/>
    </row>
    <row r="249" spans="11:12" ht="26.25" x14ac:dyDescent="0.4">
      <c r="K249" s="86"/>
      <c r="L249" s="87"/>
    </row>
    <row r="250" spans="11:12" ht="26.25" x14ac:dyDescent="0.4">
      <c r="K250" s="86"/>
      <c r="L250" s="87"/>
    </row>
    <row r="251" spans="11:12" ht="26.25" x14ac:dyDescent="0.4">
      <c r="K251" s="86"/>
      <c r="L251" s="87"/>
    </row>
    <row r="252" spans="11:12" ht="26.25" x14ac:dyDescent="0.4">
      <c r="K252" s="86"/>
      <c r="L252" s="87"/>
    </row>
    <row r="253" spans="11:12" ht="26.25" x14ac:dyDescent="0.4">
      <c r="K253" s="86"/>
      <c r="L253" s="87"/>
    </row>
    <row r="254" spans="11:12" ht="26.25" x14ac:dyDescent="0.4">
      <c r="K254" s="86"/>
      <c r="L254" s="87"/>
    </row>
    <row r="255" spans="11:12" ht="26.25" x14ac:dyDescent="0.4">
      <c r="K255" s="86"/>
      <c r="L255" s="87"/>
    </row>
    <row r="256" spans="11:12" ht="26.25" x14ac:dyDescent="0.4">
      <c r="K256" s="86"/>
      <c r="L256" s="87"/>
    </row>
    <row r="257" spans="11:12" ht="26.25" x14ac:dyDescent="0.4">
      <c r="K257" s="86"/>
      <c r="L257" s="87"/>
    </row>
    <row r="258" spans="11:12" ht="26.25" x14ac:dyDescent="0.4">
      <c r="K258" s="86"/>
      <c r="L258" s="87"/>
    </row>
    <row r="259" spans="11:12" ht="26.25" x14ac:dyDescent="0.4">
      <c r="K259" s="86"/>
      <c r="L259" s="87"/>
    </row>
    <row r="260" spans="11:12" ht="26.25" x14ac:dyDescent="0.4">
      <c r="K260" s="86"/>
      <c r="L260" s="87"/>
    </row>
    <row r="261" spans="11:12" ht="26.25" x14ac:dyDescent="0.4">
      <c r="K261" s="86"/>
      <c r="L261" s="87"/>
    </row>
    <row r="262" spans="11:12" ht="26.25" x14ac:dyDescent="0.4">
      <c r="K262" s="86"/>
      <c r="L262" s="87"/>
    </row>
    <row r="263" spans="11:12" ht="26.25" x14ac:dyDescent="0.4">
      <c r="K263" s="86"/>
      <c r="L263" s="87"/>
    </row>
    <row r="264" spans="11:12" ht="26.25" x14ac:dyDescent="0.4">
      <c r="K264" s="86"/>
      <c r="L264" s="87"/>
    </row>
    <row r="265" spans="11:12" ht="26.25" x14ac:dyDescent="0.4">
      <c r="K265" s="86"/>
      <c r="L265" s="87"/>
    </row>
    <row r="266" spans="11:12" ht="26.25" x14ac:dyDescent="0.4">
      <c r="K266" s="86"/>
      <c r="L266" s="87"/>
    </row>
    <row r="267" spans="11:12" ht="26.25" x14ac:dyDescent="0.4">
      <c r="K267" s="86"/>
      <c r="L267" s="87"/>
    </row>
    <row r="268" spans="11:12" ht="26.25" x14ac:dyDescent="0.4">
      <c r="K268" s="86"/>
      <c r="L268" s="87"/>
    </row>
    <row r="269" spans="11:12" ht="26.25" x14ac:dyDescent="0.4">
      <c r="K269" s="86"/>
      <c r="L269" s="87"/>
    </row>
    <row r="270" spans="11:12" ht="26.25" x14ac:dyDescent="0.4">
      <c r="K270" s="86"/>
      <c r="L270" s="87"/>
    </row>
    <row r="271" spans="11:12" ht="26.25" x14ac:dyDescent="0.4">
      <c r="K271" s="86"/>
      <c r="L271" s="87"/>
    </row>
    <row r="272" spans="11:12" ht="26.25" x14ac:dyDescent="0.4">
      <c r="K272" s="86"/>
      <c r="L272" s="87"/>
    </row>
    <row r="273" spans="11:12" ht="26.25" x14ac:dyDescent="0.4">
      <c r="K273" s="86"/>
      <c r="L273" s="87"/>
    </row>
    <row r="274" spans="11:12" ht="26.25" x14ac:dyDescent="0.4">
      <c r="K274" s="86"/>
      <c r="L274" s="87"/>
    </row>
    <row r="275" spans="11:12" ht="26.25" x14ac:dyDescent="0.4">
      <c r="K275" s="86"/>
      <c r="L275" s="87"/>
    </row>
    <row r="276" spans="11:12" ht="26.25" x14ac:dyDescent="0.4">
      <c r="K276" s="86"/>
      <c r="L276" s="87"/>
    </row>
    <row r="277" spans="11:12" ht="26.25" x14ac:dyDescent="0.4">
      <c r="K277" s="86"/>
      <c r="L277" s="87"/>
    </row>
    <row r="278" spans="11:12" ht="26.25" x14ac:dyDescent="0.4">
      <c r="K278" s="86"/>
      <c r="L278" s="87"/>
    </row>
    <row r="279" spans="11:12" ht="26.25" x14ac:dyDescent="0.4">
      <c r="K279" s="86"/>
      <c r="L279" s="87"/>
    </row>
    <row r="280" spans="11:12" ht="26.25" x14ac:dyDescent="0.4">
      <c r="K280" s="86"/>
      <c r="L280" s="87"/>
    </row>
    <row r="281" spans="11:12" ht="26.25" x14ac:dyDescent="0.4">
      <c r="K281" s="86"/>
      <c r="L281" s="87"/>
    </row>
    <row r="282" spans="11:12" ht="26.25" x14ac:dyDescent="0.4">
      <c r="K282" s="86"/>
      <c r="L282" s="87"/>
    </row>
    <row r="283" spans="11:12" ht="26.25" x14ac:dyDescent="0.4">
      <c r="K283" s="86"/>
      <c r="L283" s="87"/>
    </row>
    <row r="284" spans="11:12" ht="26.25" x14ac:dyDescent="0.4">
      <c r="K284" s="86"/>
      <c r="L284" s="87"/>
    </row>
    <row r="285" spans="11:12" ht="26.25" x14ac:dyDescent="0.4">
      <c r="K285" s="86"/>
      <c r="L285" s="87"/>
    </row>
    <row r="286" spans="11:12" ht="26.25" x14ac:dyDescent="0.4">
      <c r="K286" s="86"/>
      <c r="L286" s="87"/>
    </row>
    <row r="287" spans="11:12" ht="26.25" x14ac:dyDescent="0.4">
      <c r="K287" s="86"/>
      <c r="L287" s="87"/>
    </row>
    <row r="288" spans="11:12" ht="26.25" x14ac:dyDescent="0.4">
      <c r="K288" s="86"/>
      <c r="L288" s="87"/>
    </row>
    <row r="289" spans="11:12" ht="26.25" x14ac:dyDescent="0.4">
      <c r="K289" s="86"/>
      <c r="L289" s="87"/>
    </row>
    <row r="290" spans="11:12" ht="26.25" x14ac:dyDescent="0.4">
      <c r="K290" s="86"/>
      <c r="L290" s="87"/>
    </row>
    <row r="291" spans="11:12" ht="26.25" x14ac:dyDescent="0.4">
      <c r="K291" s="86"/>
      <c r="L291" s="87"/>
    </row>
    <row r="292" spans="11:12" ht="26.25" x14ac:dyDescent="0.4">
      <c r="K292" s="86"/>
      <c r="L292" s="87"/>
    </row>
    <row r="293" spans="11:12" ht="26.25" x14ac:dyDescent="0.4">
      <c r="K293" s="86"/>
      <c r="L293" s="87"/>
    </row>
    <row r="294" spans="11:12" ht="26.25" x14ac:dyDescent="0.4">
      <c r="K294" s="86"/>
      <c r="L294" s="87"/>
    </row>
    <row r="295" spans="11:12" ht="26.25" x14ac:dyDescent="0.4">
      <c r="K295" s="86"/>
      <c r="L295" s="87"/>
    </row>
    <row r="296" spans="11:12" ht="26.25" x14ac:dyDescent="0.4">
      <c r="K296" s="86"/>
      <c r="L296" s="87"/>
    </row>
    <row r="297" spans="11:12" ht="26.25" x14ac:dyDescent="0.4">
      <c r="K297" s="86"/>
      <c r="L297" s="87"/>
    </row>
    <row r="298" spans="11:12" ht="26.25" x14ac:dyDescent="0.4">
      <c r="K298" s="86"/>
      <c r="L298" s="87"/>
    </row>
    <row r="299" spans="11:12" ht="26.25" x14ac:dyDescent="0.4">
      <c r="K299" s="86"/>
      <c r="L299" s="87"/>
    </row>
    <row r="300" spans="11:12" ht="26.25" x14ac:dyDescent="0.4">
      <c r="K300" s="86"/>
      <c r="L300" s="87"/>
    </row>
    <row r="301" spans="11:12" ht="26.25" x14ac:dyDescent="0.4">
      <c r="K301" s="86"/>
      <c r="L301" s="87"/>
    </row>
    <row r="302" spans="11:12" ht="26.25" x14ac:dyDescent="0.4">
      <c r="K302" s="86"/>
      <c r="L302" s="87"/>
    </row>
    <row r="303" spans="11:12" ht="26.25" x14ac:dyDescent="0.4">
      <c r="K303" s="86"/>
      <c r="L303" s="87"/>
    </row>
    <row r="304" spans="11:12" ht="26.25" x14ac:dyDescent="0.4">
      <c r="K304" s="86"/>
      <c r="L304" s="87"/>
    </row>
    <row r="305" spans="11:12" ht="26.25" x14ac:dyDescent="0.4">
      <c r="K305" s="86"/>
      <c r="L305" s="87"/>
    </row>
    <row r="306" spans="11:12" ht="26.25" x14ac:dyDescent="0.4">
      <c r="K306" s="86"/>
      <c r="L306" s="87"/>
    </row>
    <row r="307" spans="11:12" ht="26.25" x14ac:dyDescent="0.4">
      <c r="K307" s="86"/>
      <c r="L307" s="87"/>
    </row>
    <row r="308" spans="11:12" ht="26.25" x14ac:dyDescent="0.4">
      <c r="K308" s="86"/>
      <c r="L308" s="87"/>
    </row>
    <row r="309" spans="11:12" ht="26.25" x14ac:dyDescent="0.4">
      <c r="K309" s="86"/>
      <c r="L309" s="87"/>
    </row>
    <row r="310" spans="11:12" ht="26.25" x14ac:dyDescent="0.4">
      <c r="K310" s="86"/>
      <c r="L310" s="87"/>
    </row>
    <row r="311" spans="11:12" ht="26.25" x14ac:dyDescent="0.4">
      <c r="K311" s="86"/>
      <c r="L311" s="87"/>
    </row>
    <row r="312" spans="11:12" ht="26.25" x14ac:dyDescent="0.4">
      <c r="K312" s="86"/>
      <c r="L312" s="87"/>
    </row>
    <row r="313" spans="11:12" ht="26.25" x14ac:dyDescent="0.4">
      <c r="K313" s="86"/>
      <c r="L313" s="87"/>
    </row>
    <row r="314" spans="11:12" ht="26.25" x14ac:dyDescent="0.4">
      <c r="K314" s="86"/>
      <c r="L314" s="87"/>
    </row>
    <row r="315" spans="11:12" ht="26.25" x14ac:dyDescent="0.4">
      <c r="K315" s="86"/>
      <c r="L315" s="87"/>
    </row>
    <row r="316" spans="11:12" ht="26.25" x14ac:dyDescent="0.4">
      <c r="K316" s="86"/>
      <c r="L316" s="87"/>
    </row>
    <row r="317" spans="11:12" ht="26.25" x14ac:dyDescent="0.4">
      <c r="K317" s="86"/>
      <c r="L317" s="87"/>
    </row>
    <row r="318" spans="11:12" ht="26.25" x14ac:dyDescent="0.4">
      <c r="K318" s="86"/>
      <c r="L318" s="87"/>
    </row>
    <row r="319" spans="11:12" ht="26.25" x14ac:dyDescent="0.4">
      <c r="K319" s="86"/>
      <c r="L319" s="87"/>
    </row>
    <row r="320" spans="11:12" ht="26.25" x14ac:dyDescent="0.4">
      <c r="K320" s="86"/>
      <c r="L320" s="87"/>
    </row>
    <row r="321" spans="11:12" ht="26.25" x14ac:dyDescent="0.4">
      <c r="K321" s="86"/>
      <c r="L321" s="87"/>
    </row>
    <row r="322" spans="11:12" ht="26.25" x14ac:dyDescent="0.4">
      <c r="K322" s="86"/>
      <c r="L322" s="87"/>
    </row>
    <row r="323" spans="11:12" ht="26.25" x14ac:dyDescent="0.4">
      <c r="K323" s="86"/>
      <c r="L323" s="87"/>
    </row>
    <row r="324" spans="11:12" ht="26.25" x14ac:dyDescent="0.4">
      <c r="K324" s="86"/>
      <c r="L324" s="87"/>
    </row>
    <row r="325" spans="11:12" ht="26.25" x14ac:dyDescent="0.4">
      <c r="K325" s="86"/>
      <c r="L325" s="87"/>
    </row>
    <row r="326" spans="11:12" ht="26.25" x14ac:dyDescent="0.4">
      <c r="K326" s="86"/>
      <c r="L326" s="87"/>
    </row>
    <row r="327" spans="11:12" ht="26.25" x14ac:dyDescent="0.4">
      <c r="K327" s="86"/>
      <c r="L327" s="87"/>
    </row>
    <row r="328" spans="11:12" ht="26.25" x14ac:dyDescent="0.4">
      <c r="K328" s="86"/>
      <c r="L328" s="87"/>
    </row>
    <row r="329" spans="11:12" ht="26.25" x14ac:dyDescent="0.4">
      <c r="K329" s="86"/>
      <c r="L329" s="87"/>
    </row>
    <row r="330" spans="11:12" ht="26.25" x14ac:dyDescent="0.4">
      <c r="K330" s="86"/>
      <c r="L330" s="87"/>
    </row>
    <row r="331" spans="11:12" ht="26.25" x14ac:dyDescent="0.4">
      <c r="K331" s="86"/>
      <c r="L331" s="87"/>
    </row>
    <row r="332" spans="11:12" ht="26.25" x14ac:dyDescent="0.4">
      <c r="K332" s="86"/>
      <c r="L332" s="87"/>
    </row>
    <row r="333" spans="11:12" ht="26.25" x14ac:dyDescent="0.4">
      <c r="K333" s="86"/>
      <c r="L333" s="87"/>
    </row>
    <row r="334" spans="11:12" ht="26.25" x14ac:dyDescent="0.4">
      <c r="K334" s="86"/>
      <c r="L334" s="87"/>
    </row>
    <row r="335" spans="11:12" ht="26.25" x14ac:dyDescent="0.4">
      <c r="K335" s="86"/>
      <c r="L335" s="87"/>
    </row>
    <row r="336" spans="11:12" ht="26.25" x14ac:dyDescent="0.4">
      <c r="K336" s="86"/>
      <c r="L336" s="87"/>
    </row>
    <row r="337" spans="11:12" ht="26.25" x14ac:dyDescent="0.4">
      <c r="K337" s="86"/>
      <c r="L337" s="87"/>
    </row>
    <row r="338" spans="11:12" ht="26.25" x14ac:dyDescent="0.4">
      <c r="K338" s="86"/>
      <c r="L338" s="87"/>
    </row>
    <row r="339" spans="11:12" ht="26.25" x14ac:dyDescent="0.4">
      <c r="K339" s="86"/>
      <c r="L339" s="87"/>
    </row>
    <row r="340" spans="11:12" ht="26.25" x14ac:dyDescent="0.4">
      <c r="K340" s="86"/>
      <c r="L340" s="87"/>
    </row>
    <row r="341" spans="11:12" ht="26.25" x14ac:dyDescent="0.4">
      <c r="K341" s="86"/>
      <c r="L341" s="87"/>
    </row>
    <row r="342" spans="11:12" ht="26.25" x14ac:dyDescent="0.4">
      <c r="K342" s="86"/>
      <c r="L342" s="87"/>
    </row>
    <row r="343" spans="11:12" ht="26.25" x14ac:dyDescent="0.4">
      <c r="K343" s="86"/>
      <c r="L343" s="87"/>
    </row>
    <row r="344" spans="11:12" ht="26.25" x14ac:dyDescent="0.4">
      <c r="K344" s="86"/>
      <c r="L344" s="87"/>
    </row>
    <row r="345" spans="11:12" ht="26.25" x14ac:dyDescent="0.4">
      <c r="K345" s="86"/>
      <c r="L345" s="87"/>
    </row>
    <row r="346" spans="11:12" ht="26.25" x14ac:dyDescent="0.4">
      <c r="K346" s="86"/>
      <c r="L346" s="87"/>
    </row>
    <row r="347" spans="11:12" ht="26.25" x14ac:dyDescent="0.4">
      <c r="K347" s="86"/>
      <c r="L347" s="87"/>
    </row>
    <row r="348" spans="11:12" ht="26.25" x14ac:dyDescent="0.4">
      <c r="K348" s="86"/>
      <c r="L348" s="87"/>
    </row>
    <row r="349" spans="11:12" ht="26.25" x14ac:dyDescent="0.4">
      <c r="K349" s="86"/>
      <c r="L349" s="87"/>
    </row>
    <row r="350" spans="11:12" ht="26.25" x14ac:dyDescent="0.4">
      <c r="K350" s="86"/>
      <c r="L350" s="87"/>
    </row>
    <row r="351" spans="11:12" ht="26.25" x14ac:dyDescent="0.4">
      <c r="K351" s="86"/>
      <c r="L351" s="87"/>
    </row>
    <row r="352" spans="11:12" ht="26.25" x14ac:dyDescent="0.4">
      <c r="K352" s="86"/>
      <c r="L352" s="87"/>
    </row>
    <row r="353" spans="11:12" ht="26.25" x14ac:dyDescent="0.4">
      <c r="K353" s="86"/>
      <c r="L353" s="87"/>
    </row>
    <row r="354" spans="11:12" ht="26.25" x14ac:dyDescent="0.4">
      <c r="K354" s="86"/>
      <c r="L354" s="87"/>
    </row>
    <row r="355" spans="11:12" x14ac:dyDescent="0.35">
      <c r="K355" s="83"/>
    </row>
    <row r="356" spans="11:12" ht="26.25" x14ac:dyDescent="0.4">
      <c r="K356" s="86"/>
      <c r="L356" s="87"/>
    </row>
    <row r="357" spans="11:12" ht="26.25" x14ac:dyDescent="0.4">
      <c r="K357" s="86"/>
      <c r="L357" s="87"/>
    </row>
    <row r="358" spans="11:12" ht="26.25" x14ac:dyDescent="0.4">
      <c r="K358" s="86"/>
      <c r="L358" s="87"/>
    </row>
    <row r="359" spans="11:12" ht="26.25" x14ac:dyDescent="0.4">
      <c r="K359" s="86"/>
    </row>
    <row r="360" spans="11:12" ht="26.25" x14ac:dyDescent="0.4">
      <c r="K360" s="86"/>
    </row>
    <row r="361" spans="11:12" ht="26.25" x14ac:dyDescent="0.4">
      <c r="K361" s="86"/>
    </row>
    <row r="362" spans="11:12" ht="26.25" x14ac:dyDescent="0.4">
      <c r="K362" s="86"/>
    </row>
    <row r="363" spans="11:12" ht="26.25" x14ac:dyDescent="0.4">
      <c r="K363" s="86"/>
    </row>
    <row r="364" spans="11:12" ht="26.25" x14ac:dyDescent="0.4">
      <c r="K364" s="86"/>
    </row>
    <row r="365" spans="11:12" ht="26.25" x14ac:dyDescent="0.4">
      <c r="K365" s="86"/>
    </row>
    <row r="366" spans="11:12" ht="26.25" x14ac:dyDescent="0.4">
      <c r="K366" s="86"/>
    </row>
    <row r="367" spans="11:12" ht="26.25" x14ac:dyDescent="0.4">
      <c r="K367" s="86"/>
    </row>
    <row r="368" spans="11:12" ht="26.25" x14ac:dyDescent="0.4">
      <c r="K368" s="86"/>
    </row>
    <row r="369" spans="11:11" ht="26.25" x14ac:dyDescent="0.4">
      <c r="K369" s="86"/>
    </row>
    <row r="370" spans="11:11" ht="26.25" x14ac:dyDescent="0.4">
      <c r="K370" s="86"/>
    </row>
    <row r="371" spans="11:11" ht="26.25" x14ac:dyDescent="0.4">
      <c r="K371" s="86"/>
    </row>
    <row r="372" spans="11:11" ht="26.25" x14ac:dyDescent="0.4">
      <c r="K372" s="86"/>
    </row>
    <row r="373" spans="11:11" ht="26.25" x14ac:dyDescent="0.4">
      <c r="K373" s="86"/>
    </row>
    <row r="374" spans="11:11" ht="26.25" x14ac:dyDescent="0.4">
      <c r="K374" s="86"/>
    </row>
    <row r="375" spans="11:11" ht="26.25" x14ac:dyDescent="0.4">
      <c r="K375" s="86"/>
    </row>
    <row r="376" spans="11:11" ht="26.25" x14ac:dyDescent="0.4">
      <c r="K376" s="86"/>
    </row>
    <row r="377" spans="11:11" ht="26.25" x14ac:dyDescent="0.4">
      <c r="K377" s="86"/>
    </row>
    <row r="378" spans="11:11" ht="26.25" x14ac:dyDescent="0.4">
      <c r="K378" s="86"/>
    </row>
    <row r="379" spans="11:11" ht="26.25" x14ac:dyDescent="0.4">
      <c r="K379" s="86"/>
    </row>
    <row r="380" spans="11:11" ht="26.25" x14ac:dyDescent="0.4">
      <c r="K380" s="86"/>
    </row>
    <row r="381" spans="11:11" ht="26.25" x14ac:dyDescent="0.4">
      <c r="K381" s="86"/>
    </row>
    <row r="382" spans="11:11" ht="26.25" x14ac:dyDescent="0.4">
      <c r="K382" s="86"/>
    </row>
    <row r="383" spans="11:11" ht="26.25" x14ac:dyDescent="0.4">
      <c r="K383" s="86"/>
    </row>
    <row r="384" spans="11:11" ht="26.25" x14ac:dyDescent="0.4">
      <c r="K384" s="86"/>
    </row>
    <row r="385" spans="11:11" ht="26.25" x14ac:dyDescent="0.4">
      <c r="K385" s="86"/>
    </row>
    <row r="386" spans="11:11" ht="26.25" x14ac:dyDescent="0.4">
      <c r="K386" s="86"/>
    </row>
    <row r="387" spans="11:11" ht="26.25" x14ac:dyDescent="0.4">
      <c r="K387" s="86"/>
    </row>
    <row r="388" spans="11:11" ht="26.25" x14ac:dyDescent="0.4">
      <c r="K388" s="86"/>
    </row>
    <row r="389" spans="11:11" ht="26.25" x14ac:dyDescent="0.4">
      <c r="K389" s="86"/>
    </row>
    <row r="390" spans="11:11" ht="26.25" x14ac:dyDescent="0.4">
      <c r="K390" s="86"/>
    </row>
    <row r="391" spans="11:11" ht="26.25" x14ac:dyDescent="0.4">
      <c r="K391" s="86"/>
    </row>
    <row r="392" spans="11:11" ht="26.25" x14ac:dyDescent="0.4">
      <c r="K392" s="86"/>
    </row>
    <row r="393" spans="11:11" ht="26.25" x14ac:dyDescent="0.4">
      <c r="K393" s="86"/>
    </row>
    <row r="394" spans="11:11" ht="26.25" x14ac:dyDescent="0.4">
      <c r="K394" s="86"/>
    </row>
    <row r="395" spans="11:11" ht="26.25" x14ac:dyDescent="0.4">
      <c r="K395" s="86"/>
    </row>
    <row r="396" spans="11:11" ht="26.25" x14ac:dyDescent="0.4">
      <c r="K396" s="86"/>
    </row>
    <row r="397" spans="11:11" ht="26.25" x14ac:dyDescent="0.4">
      <c r="K397" s="86"/>
    </row>
    <row r="398" spans="11:11" ht="26.25" x14ac:dyDescent="0.4">
      <c r="K398" s="86"/>
    </row>
    <row r="399" spans="11:11" ht="26.25" x14ac:dyDescent="0.4">
      <c r="K399" s="86"/>
    </row>
    <row r="400" spans="11:11" ht="26.25" x14ac:dyDescent="0.4">
      <c r="K400" s="86"/>
    </row>
    <row r="401" spans="11:11" ht="26.25" x14ac:dyDescent="0.4">
      <c r="K401" s="86"/>
    </row>
    <row r="402" spans="11:11" ht="26.25" x14ac:dyDescent="0.4">
      <c r="K402" s="86"/>
    </row>
    <row r="403" spans="11:11" ht="26.25" x14ac:dyDescent="0.4">
      <c r="K403" s="86"/>
    </row>
    <row r="404" spans="11:11" ht="26.25" x14ac:dyDescent="0.4">
      <c r="K404" s="86"/>
    </row>
    <row r="405" spans="11:11" ht="26.25" x14ac:dyDescent="0.4">
      <c r="K405" s="86"/>
    </row>
    <row r="406" spans="11:11" ht="26.25" x14ac:dyDescent="0.4">
      <c r="K406" s="86"/>
    </row>
    <row r="407" spans="11:11" ht="26.25" x14ac:dyDescent="0.4">
      <c r="K407" s="86"/>
    </row>
    <row r="408" spans="11:11" ht="26.25" x14ac:dyDescent="0.4">
      <c r="K408" s="86"/>
    </row>
    <row r="409" spans="11:11" ht="26.25" x14ac:dyDescent="0.4">
      <c r="K409" s="86"/>
    </row>
    <row r="410" spans="11:11" ht="26.25" x14ac:dyDescent="0.4">
      <c r="K410" s="86"/>
    </row>
    <row r="411" spans="11:11" ht="26.25" x14ac:dyDescent="0.4">
      <c r="K411" s="86"/>
    </row>
    <row r="412" spans="11:11" ht="26.25" x14ac:dyDescent="0.4">
      <c r="K412" s="86"/>
    </row>
    <row r="413" spans="11:11" ht="26.25" x14ac:dyDescent="0.4">
      <c r="K413" s="86"/>
    </row>
    <row r="414" spans="11:11" ht="26.25" x14ac:dyDescent="0.4">
      <c r="K414" s="86"/>
    </row>
    <row r="415" spans="11:11" ht="26.25" x14ac:dyDescent="0.4">
      <c r="K415" s="86"/>
    </row>
    <row r="416" spans="11:11" ht="26.25" x14ac:dyDescent="0.4">
      <c r="K416" s="86"/>
    </row>
    <row r="417" spans="11:11" ht="26.25" x14ac:dyDescent="0.4">
      <c r="K417" s="86"/>
    </row>
    <row r="418" spans="11:11" ht="26.25" x14ac:dyDescent="0.4">
      <c r="K418" s="86"/>
    </row>
    <row r="419" spans="11:11" ht="26.25" x14ac:dyDescent="0.4">
      <c r="K419" s="86"/>
    </row>
    <row r="420" spans="11:11" ht="26.25" x14ac:dyDescent="0.4">
      <c r="K420" s="86"/>
    </row>
    <row r="421" spans="11:11" ht="26.25" x14ac:dyDescent="0.4">
      <c r="K421" s="86"/>
    </row>
  </sheetData>
  <sheetProtection password="D86B" sheet="1" objects="1" scenarios="1"/>
  <mergeCells count="73">
    <mergeCell ref="I189:J189"/>
    <mergeCell ref="C184:E184"/>
    <mergeCell ref="F184:H184"/>
    <mergeCell ref="I186:J186"/>
    <mergeCell ref="I187:J187"/>
    <mergeCell ref="I188:J188"/>
    <mergeCell ref="I177:J177"/>
    <mergeCell ref="I178:J178"/>
    <mergeCell ref="I179:J179"/>
    <mergeCell ref="A181:J181"/>
    <mergeCell ref="C183:J183"/>
    <mergeCell ref="I171:J171"/>
    <mergeCell ref="C173:J173"/>
    <mergeCell ref="C174:E174"/>
    <mergeCell ref="F174:H174"/>
    <mergeCell ref="I176:J176"/>
    <mergeCell ref="C166:E166"/>
    <mergeCell ref="F166:H166"/>
    <mergeCell ref="I168:J168"/>
    <mergeCell ref="I169:J169"/>
    <mergeCell ref="I170:J170"/>
    <mergeCell ref="E58:F58"/>
    <mergeCell ref="G58:H58"/>
    <mergeCell ref="I58:J58"/>
    <mergeCell ref="C8:J8"/>
    <mergeCell ref="C12:J12"/>
    <mergeCell ref="C13:J13"/>
    <mergeCell ref="F15:G15"/>
    <mergeCell ref="I15:J15"/>
    <mergeCell ref="C15:D15"/>
    <mergeCell ref="C14:J14"/>
    <mergeCell ref="C10:E10"/>
    <mergeCell ref="C17:D17"/>
    <mergeCell ref="C11:J11"/>
    <mergeCell ref="C26:D26"/>
    <mergeCell ref="E26:F26"/>
    <mergeCell ref="H17:J17"/>
    <mergeCell ref="C165:J165"/>
    <mergeCell ref="C161:D161"/>
    <mergeCell ref="C162:D162"/>
    <mergeCell ref="E161:J161"/>
    <mergeCell ref="E162:J162"/>
    <mergeCell ref="A163:J163"/>
    <mergeCell ref="H59:I59"/>
    <mergeCell ref="A7:L7"/>
    <mergeCell ref="A13:B13"/>
    <mergeCell ref="A14:B14"/>
    <mergeCell ref="A15:B15"/>
    <mergeCell ref="A16:B16"/>
    <mergeCell ref="F16:G16"/>
    <mergeCell ref="I16:J16"/>
    <mergeCell ref="C16:D16"/>
    <mergeCell ref="H10:J10"/>
    <mergeCell ref="A8:B8"/>
    <mergeCell ref="A9:B9"/>
    <mergeCell ref="A10:B10"/>
    <mergeCell ref="A11:B11"/>
    <mergeCell ref="A12:B12"/>
    <mergeCell ref="C58:D58"/>
    <mergeCell ref="A17:B17"/>
    <mergeCell ref="G26:H26"/>
    <mergeCell ref="I26:J26"/>
    <mergeCell ref="A18:B18"/>
    <mergeCell ref="A21:B21"/>
    <mergeCell ref="A23:B23"/>
    <mergeCell ref="C23:J23"/>
    <mergeCell ref="E18:J18"/>
    <mergeCell ref="D19:J19"/>
    <mergeCell ref="C21:D21"/>
    <mergeCell ref="F21:G21"/>
    <mergeCell ref="I21:J21"/>
    <mergeCell ref="H20:I20"/>
    <mergeCell ref="E20:F20"/>
  </mergeCells>
  <conditionalFormatting sqref="A11">
    <cfRule type="expression" dxfId="94" priority="93">
      <formula>$C$10="Otros"</formula>
    </cfRule>
  </conditionalFormatting>
  <conditionalFormatting sqref="F21:G21 D8:J8 C13:J14 F15:G16 C15:D17 C21:D21 C8:C10">
    <cfRule type="expression" dxfId="93" priority="92">
      <formula>C8=0</formula>
    </cfRule>
  </conditionalFormatting>
  <conditionalFormatting sqref="C12:J12">
    <cfRule type="expression" dxfId="92" priority="38">
      <formula>C10="Miembro Green Section"</formula>
    </cfRule>
    <cfRule type="expression" dxfId="91" priority="62">
      <formula>C10="Medidor"</formula>
    </cfRule>
    <cfRule type="expression" dxfId="90" priority="78">
      <formula>C10="Valorador/a"</formula>
    </cfRule>
    <cfRule type="expression" dxfId="89" priority="79">
      <formula>C10="Árbitro"</formula>
    </cfRule>
    <cfRule type="expression" dxfId="88" priority="89">
      <formula>C12=0</formula>
    </cfRule>
  </conditionalFormatting>
  <conditionalFormatting sqref="C11:J11">
    <cfRule type="expression" dxfId="87" priority="39">
      <formula>C10="Miembro Green Section"</formula>
    </cfRule>
    <cfRule type="expression" dxfId="86" priority="63">
      <formula>C10="Medidor"</formula>
    </cfRule>
    <cfRule type="expression" dxfId="85" priority="64">
      <formula>C10="Valorador/a"</formula>
    </cfRule>
    <cfRule type="expression" dxfId="84" priority="69">
      <formula>C10="Árbitro"</formula>
    </cfRule>
    <cfRule type="expression" dxfId="83" priority="82">
      <formula>C10="Otros"</formula>
    </cfRule>
  </conditionalFormatting>
  <conditionalFormatting sqref="I16:J16">
    <cfRule type="expression" dxfId="82" priority="43">
      <formula>C10="Director de Torneo"</formula>
    </cfRule>
    <cfRule type="expression" dxfId="81" priority="60">
      <formula>I16&lt;&gt;0</formula>
    </cfRule>
    <cfRule type="expression" dxfId="80" priority="61">
      <formula>C10="Medidor"</formula>
    </cfRule>
    <cfRule type="expression" dxfId="79" priority="73">
      <formula>C10="Valorador/a"</formula>
    </cfRule>
    <cfRule type="expression" dxfId="78" priority="74">
      <formula>C10="Árbitro"</formula>
    </cfRule>
    <cfRule type="expression" dxfId="77" priority="77">
      <formula>I16=0</formula>
    </cfRule>
  </conditionalFormatting>
  <conditionalFormatting sqref="A12">
    <cfRule type="expression" dxfId="76" priority="66">
      <formula>C10="Medidor"</formula>
    </cfRule>
    <cfRule type="expression" dxfId="75" priority="67">
      <formula>C10="Valorador/a"</formula>
    </cfRule>
    <cfRule type="expression" dxfId="74" priority="71">
      <formula>C10="Árbitro"</formula>
    </cfRule>
  </conditionalFormatting>
  <conditionalFormatting sqref="A11">
    <cfRule type="expression" dxfId="73" priority="65">
      <formula>C10="Medidor"</formula>
    </cfRule>
    <cfRule type="expression" dxfId="72" priority="68">
      <formula>C10="Valorador/a"</formula>
    </cfRule>
    <cfRule type="expression" dxfId="71" priority="70">
      <formula>C10="Árbitro"</formula>
    </cfRule>
  </conditionalFormatting>
  <conditionalFormatting sqref="C161:D161">
    <cfRule type="expression" dxfId="70" priority="120">
      <formula>C18=0</formula>
    </cfRule>
    <cfRule type="expression" dxfId="69" priority="121">
      <formula>C18="No"</formula>
    </cfRule>
  </conditionalFormatting>
  <conditionalFormatting sqref="C162:D162">
    <cfRule type="expression" dxfId="68" priority="122">
      <formula>C18=0</formula>
    </cfRule>
    <cfRule type="expression" dxfId="67" priority="123">
      <formula>C18="No"</formula>
    </cfRule>
  </conditionalFormatting>
  <conditionalFormatting sqref="C19">
    <cfRule type="expression" dxfId="66" priority="57">
      <formula>C18=0</formula>
    </cfRule>
    <cfRule type="expression" dxfId="65" priority="59">
      <formula>C18="No"</formula>
    </cfRule>
  </conditionalFormatting>
  <conditionalFormatting sqref="C20:D20">
    <cfRule type="expression" dxfId="64" priority="56">
      <formula>C18=0</formula>
    </cfRule>
    <cfRule type="expression" dxfId="63" priority="58">
      <formula>C18="No"</formula>
    </cfRule>
  </conditionalFormatting>
  <conditionalFormatting sqref="D19:J19">
    <cfRule type="expression" dxfId="62" priority="53">
      <formula>D19&lt;&gt;0</formula>
    </cfRule>
    <cfRule type="expression" dxfId="61" priority="55">
      <formula>C18="Sí"</formula>
    </cfRule>
  </conditionalFormatting>
  <conditionalFormatting sqref="E20:F20">
    <cfRule type="expression" dxfId="60" priority="52">
      <formula>E20&lt;&gt;0</formula>
    </cfRule>
    <cfRule type="expression" dxfId="59" priority="54">
      <formula>C18="Sí"</formula>
    </cfRule>
  </conditionalFormatting>
  <conditionalFormatting sqref="C18">
    <cfRule type="expression" dxfId="58" priority="49">
      <formula>C18&lt;&gt;0</formula>
    </cfRule>
  </conditionalFormatting>
  <conditionalFormatting sqref="C23:J23">
    <cfRule type="expression" dxfId="57" priority="48">
      <formula>C23&lt;&gt;0</formula>
    </cfRule>
  </conditionalFormatting>
  <conditionalFormatting sqref="G20">
    <cfRule type="expression" dxfId="56" priority="46">
      <formula>C18=0</formula>
    </cfRule>
    <cfRule type="expression" dxfId="55" priority="47">
      <formula>C18="No"</formula>
    </cfRule>
  </conditionalFormatting>
  <conditionalFormatting sqref="H20:I20">
    <cfRule type="expression" dxfId="54" priority="44">
      <formula>E20&lt;&gt;0</formula>
    </cfRule>
    <cfRule type="expression" dxfId="53" priority="45">
      <formula>C18="Sí"</formula>
    </cfRule>
  </conditionalFormatting>
  <conditionalFormatting sqref="E18:J18">
    <cfRule type="expression" dxfId="52" priority="40">
      <formula>C18=0</formula>
    </cfRule>
    <cfRule type="expression" dxfId="51" priority="41">
      <formula>C18="No"</formula>
    </cfRule>
  </conditionalFormatting>
  <conditionalFormatting sqref="A11:B11">
    <cfRule type="expression" dxfId="50" priority="37">
      <formula>C10="Miembro Green Section"</formula>
    </cfRule>
  </conditionalFormatting>
  <conditionalFormatting sqref="A12:B12">
    <cfRule type="expression" dxfId="49" priority="36">
      <formula>C10="Miembro Green Section"</formula>
    </cfRule>
  </conditionalFormatting>
  <conditionalFormatting sqref="H10:J10">
    <cfRule type="expression" dxfId="48" priority="32">
      <formula>C10&lt;&gt;"Miembro Green Section"</formula>
    </cfRule>
    <cfRule type="expression" dxfId="47" priority="33">
      <formula>H10&lt;&gt;0</formula>
    </cfRule>
    <cfRule type="expression" dxfId="46" priority="34">
      <formula>C10="Miembro Green Section"</formula>
    </cfRule>
  </conditionalFormatting>
  <conditionalFormatting sqref="D9">
    <cfRule type="expression" dxfId="45" priority="31">
      <formula>C9=0</formula>
    </cfRule>
  </conditionalFormatting>
  <conditionalFormatting sqref="J59">
    <cfRule type="expression" dxfId="44" priority="30">
      <formula>J59&lt;0</formula>
    </cfRule>
  </conditionalFormatting>
  <conditionalFormatting sqref="H59:I59">
    <cfRule type="expression" dxfId="43" priority="29">
      <formula>J59&lt;0</formula>
    </cfRule>
  </conditionalFormatting>
  <conditionalFormatting sqref="G59">
    <cfRule type="expression" dxfId="42" priority="28">
      <formula>G59=0</formula>
    </cfRule>
  </conditionalFormatting>
  <conditionalFormatting sqref="C29">
    <cfRule type="expression" dxfId="41" priority="26">
      <formula>C29=0</formula>
    </cfRule>
  </conditionalFormatting>
  <conditionalFormatting sqref="D29">
    <cfRule type="expression" dxfId="40" priority="25">
      <formula>D29=0</formula>
    </cfRule>
  </conditionalFormatting>
  <conditionalFormatting sqref="C33">
    <cfRule type="expression" dxfId="39" priority="24">
      <formula>C33=0</formula>
    </cfRule>
  </conditionalFormatting>
  <conditionalFormatting sqref="D33">
    <cfRule type="expression" dxfId="38" priority="23">
      <formula>D33=0</formula>
    </cfRule>
  </conditionalFormatting>
  <conditionalFormatting sqref="C30:C31">
    <cfRule type="expression" dxfId="37" priority="22">
      <formula>C30=0</formula>
    </cfRule>
  </conditionalFormatting>
  <conditionalFormatting sqref="D30:D31">
    <cfRule type="expression" dxfId="36" priority="21">
      <formula>D30=0</formula>
    </cfRule>
  </conditionalFormatting>
  <conditionalFormatting sqref="C34">
    <cfRule type="expression" dxfId="35" priority="20">
      <formula>C34=0</formula>
    </cfRule>
  </conditionalFormatting>
  <conditionalFormatting sqref="D34">
    <cfRule type="expression" dxfId="34" priority="19">
      <formula>D34=0</formula>
    </cfRule>
  </conditionalFormatting>
  <conditionalFormatting sqref="C35">
    <cfRule type="expression" dxfId="33" priority="18">
      <formula>C35=0</formula>
    </cfRule>
  </conditionalFormatting>
  <conditionalFormatting sqref="D35">
    <cfRule type="expression" dxfId="32" priority="17">
      <formula>D35=0</formula>
    </cfRule>
  </conditionalFormatting>
  <conditionalFormatting sqref="C37">
    <cfRule type="expression" dxfId="31" priority="16">
      <formula>C37=0</formula>
    </cfRule>
  </conditionalFormatting>
  <conditionalFormatting sqref="D37">
    <cfRule type="expression" dxfId="30" priority="15">
      <formula>D37=0</formula>
    </cfRule>
  </conditionalFormatting>
  <conditionalFormatting sqref="C38:C55">
    <cfRule type="expression" dxfId="29" priority="14">
      <formula>C38=0</formula>
    </cfRule>
  </conditionalFormatting>
  <conditionalFormatting sqref="D38:D55">
    <cfRule type="expression" dxfId="28" priority="13">
      <formula>D38=0</formula>
    </cfRule>
  </conditionalFormatting>
  <conditionalFormatting sqref="C56">
    <cfRule type="expression" dxfId="27" priority="12">
      <formula>C56=0</formula>
    </cfRule>
  </conditionalFormatting>
  <conditionalFormatting sqref="D56">
    <cfRule type="expression" dxfId="26" priority="11">
      <formula>D56=0</formula>
    </cfRule>
  </conditionalFormatting>
  <conditionalFormatting sqref="E28">
    <cfRule type="expression" dxfId="25" priority="10">
      <formula>E28=0</formula>
    </cfRule>
  </conditionalFormatting>
  <conditionalFormatting sqref="F28">
    <cfRule type="expression" dxfId="24" priority="9">
      <formula>F28=0</formula>
    </cfRule>
  </conditionalFormatting>
  <conditionalFormatting sqref="G28">
    <cfRule type="expression" dxfId="23" priority="8">
      <formula>G28=0</formula>
    </cfRule>
  </conditionalFormatting>
  <conditionalFormatting sqref="H28">
    <cfRule type="expression" dxfId="22" priority="7">
      <formula>H28=0</formula>
    </cfRule>
  </conditionalFormatting>
  <conditionalFormatting sqref="I28">
    <cfRule type="expression" dxfId="21" priority="6">
      <formula>I28=0</formula>
    </cfRule>
  </conditionalFormatting>
  <conditionalFormatting sqref="J28">
    <cfRule type="expression" dxfId="20" priority="5">
      <formula>J28=0</formula>
    </cfRule>
  </conditionalFormatting>
  <conditionalFormatting sqref="E29:E55 G29:G55 I29:I55">
    <cfRule type="expression" dxfId="19" priority="4">
      <formula>E29=0</formula>
    </cfRule>
  </conditionalFormatting>
  <conditionalFormatting sqref="F29:F55 H29:H55 J29:J55">
    <cfRule type="expression" dxfId="18" priority="3">
      <formula>F29=0</formula>
    </cfRule>
  </conditionalFormatting>
  <conditionalFormatting sqref="E56 G56 I56">
    <cfRule type="expression" dxfId="17" priority="2">
      <formula>E56=0</formula>
    </cfRule>
  </conditionalFormatting>
  <conditionalFormatting sqref="F56 H56 J56">
    <cfRule type="expression" dxfId="16" priority="1">
      <formula>F56=0</formula>
    </cfRule>
  </conditionalFormatting>
  <dataValidations count="9">
    <dataValidation type="list" allowBlank="1" showInputMessage="1" showErrorMessage="1" sqref="B152 B140 B146">
      <formula1>$A$136:$A$138</formula1>
    </dataValidation>
    <dataValidation type="list" allowBlank="1" showInputMessage="1" showErrorMessage="1" sqref="B165 B183 B173">
      <formula1>$A$135:$A$137</formula1>
    </dataValidation>
    <dataValidation type="list" allowBlank="1" showInputMessage="1" showErrorMessage="1" sqref="C10">
      <formula1>$K$10:$T$10</formula1>
    </dataValidation>
    <dataValidation type="list" allowBlank="1" showInputMessage="1" showErrorMessage="1" sqref="C12:J12">
      <formula1>$K$11:$K$194</formula1>
    </dataValidation>
    <dataValidation type="list" allowBlank="1" showInputMessage="1" showErrorMessage="1" sqref="C14:J14">
      <formula1>$L$12:$L$237</formula1>
    </dataValidation>
    <dataValidation type="list" allowBlank="1" showInputMessage="1" showErrorMessage="1" sqref="C15:D16 C21:D21">
      <formula1>$M$14:$M$45</formula1>
    </dataValidation>
    <dataValidation type="list" allowBlank="1" showInputMessage="1" showErrorMessage="1" sqref="F15:G16 F21:G21">
      <formula1>$N$14:$N$26</formula1>
    </dataValidation>
    <dataValidation type="list" allowBlank="1" showInputMessage="1" showErrorMessage="1" sqref="C18">
      <formula1>$A$24:$A$26</formula1>
    </dataValidation>
    <dataValidation type="list" allowBlank="1" showInputMessage="1" showErrorMessage="1" sqref="H10:J10">
      <formula1>$K$9:$P$9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r:id="rId1"/>
  <ignoredErrors>
    <ignoredError sqref="D28 D32 D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>
    <pageSetUpPr fitToPage="1"/>
  </sheetPr>
  <dimension ref="A2:P290"/>
  <sheetViews>
    <sheetView showGridLines="0" showZeros="0" tabSelected="1" zoomScale="125" zoomScaleNormal="125" workbookViewId="0">
      <selection activeCell="M8" sqref="M8"/>
    </sheetView>
  </sheetViews>
  <sheetFormatPr baseColWidth="10" defaultRowHeight="12.75" outlineLevelRow="1" x14ac:dyDescent="0.2"/>
  <cols>
    <col min="1" max="1" width="3.85546875" style="114" customWidth="1"/>
    <col min="2" max="2" width="11.140625" style="116" customWidth="1"/>
    <col min="3" max="3" width="7.7109375" style="116" customWidth="1"/>
    <col min="4" max="4" width="5.42578125" style="116" customWidth="1"/>
    <col min="5" max="5" width="15.85546875" style="116" customWidth="1"/>
    <col min="6" max="6" width="14.28515625" style="116" customWidth="1"/>
    <col min="7" max="7" width="17" style="116" customWidth="1"/>
    <col min="8" max="8" width="8.42578125" style="116" customWidth="1"/>
    <col min="9" max="9" width="7.7109375" style="116" customWidth="1"/>
    <col min="10" max="10" width="3.85546875" style="116" customWidth="1"/>
    <col min="11" max="11" width="17.85546875" style="114" customWidth="1"/>
    <col min="12" max="12" width="6" style="114" customWidth="1"/>
    <col min="13" max="15" width="11.42578125" style="114"/>
    <col min="16" max="16" width="27.5703125" style="114" customWidth="1"/>
    <col min="17" max="16384" width="11.42578125" style="114"/>
  </cols>
  <sheetData>
    <row r="2" spans="1:12" ht="33.75" x14ac:dyDescent="0.2">
      <c r="A2" s="393" t="s">
        <v>601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3" spans="1:12" ht="23.25" x14ac:dyDescent="0.2">
      <c r="B3" s="115"/>
      <c r="C3" s="115"/>
      <c r="D3" s="115"/>
    </row>
    <row r="4" spans="1:12" x14ac:dyDescent="0.2">
      <c r="B4" s="114"/>
      <c r="C4" s="114"/>
      <c r="D4" s="114"/>
      <c r="E4" s="114"/>
      <c r="F4" s="114"/>
      <c r="G4" s="114"/>
      <c r="H4" s="114"/>
      <c r="I4" s="114"/>
      <c r="J4" s="114"/>
    </row>
    <row r="5" spans="1:12" ht="23.25" customHeight="1" x14ac:dyDescent="0.2">
      <c r="A5" s="394" t="s">
        <v>63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</row>
    <row r="6" spans="1:12" ht="28.5" customHeight="1" x14ac:dyDescent="0.2">
      <c r="A6" s="146"/>
      <c r="B6" s="161"/>
      <c r="C6" s="162"/>
      <c r="D6" s="161"/>
      <c r="E6" s="395" t="s">
        <v>557</v>
      </c>
      <c r="F6" s="395"/>
      <c r="G6" s="164">
        <v>2013</v>
      </c>
      <c r="H6" s="145"/>
      <c r="I6" s="145"/>
      <c r="J6" s="145"/>
      <c r="K6" s="146"/>
      <c r="L6" s="146"/>
    </row>
    <row r="7" spans="1:12" ht="28.5" customHeight="1" x14ac:dyDescent="0.2">
      <c r="A7" s="146"/>
      <c r="B7" s="161"/>
      <c r="C7" s="162"/>
      <c r="D7" s="161"/>
      <c r="E7" s="163"/>
      <c r="F7" s="163"/>
      <c r="G7" s="164"/>
      <c r="H7" s="145"/>
      <c r="I7" s="145"/>
      <c r="J7" s="145"/>
      <c r="K7" s="146"/>
      <c r="L7" s="146"/>
    </row>
    <row r="8" spans="1:12" ht="28.5" customHeight="1" x14ac:dyDescent="0.2">
      <c r="A8" s="146"/>
      <c r="B8" s="161"/>
      <c r="C8" s="162"/>
      <c r="D8" s="161"/>
      <c r="E8" s="163"/>
      <c r="F8" s="163"/>
      <c r="G8" s="164"/>
      <c r="H8" s="145"/>
      <c r="I8" s="145"/>
      <c r="J8" s="145"/>
      <c r="K8" s="146"/>
      <c r="L8" s="146"/>
    </row>
    <row r="9" spans="1:12" ht="27.75" customHeight="1" x14ac:dyDescent="0.2">
      <c r="A9" s="146"/>
      <c r="B9" s="161"/>
      <c r="C9" s="162"/>
      <c r="D9" s="161"/>
      <c r="E9" s="163"/>
      <c r="F9" s="163"/>
      <c r="G9" s="164"/>
      <c r="H9" s="145"/>
      <c r="I9" s="145"/>
      <c r="J9" s="145"/>
      <c r="K9" s="146"/>
      <c r="L9" s="146"/>
    </row>
    <row r="10" spans="1:12" ht="26.25" customHeight="1" x14ac:dyDescent="0.35">
      <c r="A10" s="175" t="s">
        <v>0</v>
      </c>
      <c r="B10" s="166"/>
      <c r="C10" s="167"/>
      <c r="D10" s="399" t="str">
        <f>PRINCIPAL!C8</f>
        <v>Sergio de Céspedes Rodríguez</v>
      </c>
      <c r="E10" s="400"/>
      <c r="F10" s="400"/>
      <c r="G10" s="400"/>
      <c r="H10" s="400"/>
      <c r="I10" s="400"/>
      <c r="J10" s="400"/>
      <c r="K10" s="400"/>
      <c r="L10" s="262"/>
    </row>
    <row r="11" spans="1:12" ht="26.25" customHeight="1" x14ac:dyDescent="0.35">
      <c r="A11" s="175" t="s">
        <v>1</v>
      </c>
      <c r="B11" s="166"/>
      <c r="C11" s="167"/>
      <c r="D11" s="396" t="str">
        <f>PRINCIPAL!C9</f>
        <v>44576869-V</v>
      </c>
      <c r="E11" s="396"/>
      <c r="F11" s="397" t="s">
        <v>2</v>
      </c>
      <c r="G11" s="398"/>
      <c r="H11" s="399" t="str">
        <f>IF(PRINCIPAL!C10="Otros",PRINCIPAL!C11,PRINCIPAL!C10)</f>
        <v>Entrenador Nacional CTJ</v>
      </c>
      <c r="I11" s="400"/>
      <c r="J11" s="400"/>
      <c r="K11" s="400"/>
      <c r="L11" s="262"/>
    </row>
    <row r="12" spans="1:12" ht="26.25" customHeight="1" x14ac:dyDescent="0.35">
      <c r="A12" s="175" t="s">
        <v>3</v>
      </c>
      <c r="B12" s="166"/>
      <c r="C12" s="167"/>
      <c r="D12" s="144"/>
      <c r="E12" s="388" t="s">
        <v>4</v>
      </c>
      <c r="F12" s="388"/>
      <c r="G12" s="401" t="str">
        <f>IF(PRINCIPAL!C12&lt;&gt;0,PRINCIPAL!C12,PRINCIPAL!C11)</f>
        <v>Concentración Juvenil Mixta 13-422</v>
      </c>
      <c r="H12" s="402"/>
      <c r="I12" s="402"/>
      <c r="J12" s="402"/>
      <c r="K12" s="402"/>
      <c r="L12" s="262"/>
    </row>
    <row r="13" spans="1:12" ht="26.25" customHeight="1" x14ac:dyDescent="0.35">
      <c r="A13" s="175" t="s">
        <v>5</v>
      </c>
      <c r="B13" s="166"/>
      <c r="C13" s="168"/>
      <c r="D13" s="396" t="str">
        <f>PRINCIPAL!C13</f>
        <v>Centro Nacional de Golf (Madrid)</v>
      </c>
      <c r="E13" s="396"/>
      <c r="F13" s="396"/>
      <c r="G13" s="176" t="s">
        <v>6</v>
      </c>
      <c r="H13" s="401" t="str">
        <f>PRINCIPAL!C14</f>
        <v>España ESP</v>
      </c>
      <c r="I13" s="402"/>
      <c r="J13" s="402"/>
      <c r="K13" s="402"/>
      <c r="L13" s="262"/>
    </row>
    <row r="14" spans="1:12" ht="26.25" customHeight="1" x14ac:dyDescent="0.35">
      <c r="A14" s="175" t="s">
        <v>610</v>
      </c>
      <c r="B14" s="169"/>
      <c r="C14" s="170"/>
      <c r="D14" s="390">
        <f>PRINCIPAL!C15</f>
        <v>16</v>
      </c>
      <c r="E14" s="391"/>
      <c r="F14" s="177" t="s">
        <v>86</v>
      </c>
      <c r="G14" s="177" t="str">
        <f>PRINCIPAL!F15</f>
        <v>marzo</v>
      </c>
      <c r="H14" s="177" t="s">
        <v>88</v>
      </c>
      <c r="I14" s="177">
        <f>PRINCIPAL!C16</f>
        <v>17</v>
      </c>
      <c r="J14" s="178" t="s">
        <v>86</v>
      </c>
      <c r="K14" s="261" t="str">
        <f>PRINCIPAL!F16</f>
        <v>marzo</v>
      </c>
      <c r="L14" s="263"/>
    </row>
    <row r="15" spans="1:12" ht="24" customHeight="1" x14ac:dyDescent="0.2">
      <c r="A15" s="392">
        <f>IF(PRINCIPAL!C17&lt;&gt;0,"Tipo de cambio de divisa",)</f>
        <v>0</v>
      </c>
      <c r="B15" s="392"/>
      <c r="C15" s="392"/>
      <c r="E15" s="119">
        <f>PRINCIPAL!C17</f>
        <v>0</v>
      </c>
      <c r="F15" s="120" t="str">
        <f>IF(E15=0,"","€/unidad de divisa")</f>
        <v/>
      </c>
      <c r="G15" s="120"/>
      <c r="H15" s="114"/>
      <c r="I15" s="386"/>
      <c r="J15" s="386"/>
      <c r="K15" s="386"/>
      <c r="L15" s="386"/>
    </row>
    <row r="16" spans="1:12" ht="24" customHeight="1" x14ac:dyDescent="0.2">
      <c r="A16" s="118"/>
      <c r="B16" s="118"/>
      <c r="C16" s="118"/>
      <c r="E16" s="119"/>
      <c r="F16" s="120"/>
      <c r="G16" s="120"/>
      <c r="H16" s="114"/>
      <c r="I16" s="386"/>
      <c r="J16" s="386"/>
      <c r="K16" s="386"/>
      <c r="L16" s="386"/>
    </row>
    <row r="17" spans="1:12" ht="24" customHeight="1" x14ac:dyDescent="0.2">
      <c r="A17" s="118"/>
      <c r="B17" s="118"/>
      <c r="C17" s="118"/>
      <c r="E17" s="119"/>
      <c r="F17" s="120"/>
      <c r="G17" s="120"/>
      <c r="H17" s="114"/>
      <c r="I17" s="386"/>
      <c r="J17" s="386"/>
      <c r="K17" s="386"/>
      <c r="L17" s="386"/>
    </row>
    <row r="18" spans="1:12" ht="12.75" customHeight="1" x14ac:dyDescent="0.2">
      <c r="A18" s="193" t="s">
        <v>612</v>
      </c>
      <c r="B18" s="253"/>
      <c r="C18" s="254"/>
      <c r="D18" s="114"/>
      <c r="I18" s="387"/>
      <c r="J18" s="387"/>
      <c r="K18" s="387"/>
      <c r="L18" s="387"/>
    </row>
    <row r="19" spans="1:12" ht="22.5" customHeight="1" x14ac:dyDescent="0.35">
      <c r="A19" s="255" t="s">
        <v>7</v>
      </c>
      <c r="B19" s="256" t="s">
        <v>613</v>
      </c>
      <c r="C19" s="257"/>
      <c r="D19" s="257"/>
      <c r="E19" s="258"/>
      <c r="F19" s="259"/>
      <c r="G19" s="257"/>
      <c r="H19" s="257"/>
      <c r="I19" s="379" t="s">
        <v>8</v>
      </c>
      <c r="J19" s="380"/>
      <c r="K19" s="260">
        <f>PRINCIPAL!C58</f>
        <v>47.95</v>
      </c>
    </row>
    <row r="20" spans="1:12" ht="22.5" customHeight="1" x14ac:dyDescent="0.35">
      <c r="A20" s="202" t="s">
        <v>7</v>
      </c>
      <c r="B20" s="207" t="s">
        <v>9</v>
      </c>
      <c r="C20" s="205"/>
      <c r="D20" s="205"/>
      <c r="E20" s="203">
        <f>IF(PRINCIPAL!C18="Sí","Matrícula",)</f>
        <v>0</v>
      </c>
      <c r="F20" s="385">
        <f>PRINCIPAL!H20</f>
        <v>0</v>
      </c>
      <c r="G20" s="385"/>
      <c r="H20" s="204"/>
      <c r="I20" s="208"/>
      <c r="J20" s="206"/>
      <c r="K20" s="165"/>
    </row>
    <row r="21" spans="1:12" ht="22.5" customHeight="1" x14ac:dyDescent="0.35">
      <c r="A21" s="209"/>
      <c r="B21" s="207" t="s">
        <v>619</v>
      </c>
      <c r="C21" s="210"/>
      <c r="D21" s="210"/>
      <c r="E21" s="211">
        <f>PRINCIPAL!D19</f>
        <v>0</v>
      </c>
      <c r="F21" s="212"/>
      <c r="G21" s="213"/>
      <c r="H21" s="213"/>
      <c r="I21" s="208"/>
      <c r="J21" s="206"/>
      <c r="K21" s="165"/>
    </row>
    <row r="22" spans="1:12" ht="22.5" customHeight="1" x14ac:dyDescent="0.35">
      <c r="A22" s="209"/>
      <c r="B22" s="203" t="s">
        <v>10</v>
      </c>
      <c r="C22" s="214"/>
      <c r="D22" s="215"/>
      <c r="E22" s="216">
        <f>PRINCIPAL!E20</f>
        <v>0</v>
      </c>
      <c r="F22" s="217"/>
      <c r="G22" s="218" t="s">
        <v>11</v>
      </c>
      <c r="H22" s="219">
        <v>0.26</v>
      </c>
      <c r="I22" s="377" t="s">
        <v>12</v>
      </c>
      <c r="J22" s="378"/>
      <c r="K22" s="240">
        <f>E22*H22</f>
        <v>0</v>
      </c>
    </row>
    <row r="23" spans="1:12" ht="22.5" customHeight="1" x14ac:dyDescent="0.35">
      <c r="A23" s="220"/>
      <c r="B23" s="205"/>
      <c r="C23" s="205"/>
      <c r="D23" s="205"/>
      <c r="E23" s="204"/>
      <c r="F23" s="203">
        <f>IF(K23&lt;&gt;0,"21% I.R.P.F. sobre exceso kilometraje",)</f>
        <v>0</v>
      </c>
      <c r="G23" s="203"/>
      <c r="H23" s="204"/>
      <c r="I23" s="204"/>
      <c r="J23" s="221"/>
      <c r="K23" s="241">
        <f>IF(H22=0.26,-(E22*0.07)*21/100,0)</f>
        <v>0</v>
      </c>
    </row>
    <row r="24" spans="1:12" ht="22.5" customHeight="1" x14ac:dyDescent="0.35">
      <c r="A24" s="200"/>
      <c r="B24" s="384"/>
      <c r="C24" s="384"/>
      <c r="D24" s="384"/>
      <c r="E24" s="384"/>
      <c r="F24" s="384"/>
      <c r="G24" s="384"/>
      <c r="H24" s="384"/>
      <c r="I24" s="179"/>
      <c r="J24" s="182"/>
      <c r="K24" s="183"/>
    </row>
    <row r="25" spans="1:12" ht="12.75" customHeight="1" x14ac:dyDescent="0.35">
      <c r="A25" s="187" t="s">
        <v>13</v>
      </c>
      <c r="B25" s="180"/>
      <c r="C25" s="181"/>
      <c r="D25" s="122"/>
      <c r="E25" s="123"/>
      <c r="F25" s="123"/>
      <c r="G25" s="123"/>
      <c r="H25" s="123"/>
      <c r="I25" s="125"/>
      <c r="J25" s="126"/>
      <c r="K25" s="184"/>
    </row>
    <row r="26" spans="1:12" ht="22.5" customHeight="1" x14ac:dyDescent="0.35">
      <c r="A26" s="201"/>
      <c r="B26" s="222" t="s">
        <v>615</v>
      </c>
      <c r="C26" s="223"/>
      <c r="D26" s="224"/>
      <c r="E26" s="225">
        <f>PRINCIPAL!I16</f>
        <v>0</v>
      </c>
      <c r="F26" s="226" t="str">
        <f>IF(E26=0,"","a")</f>
        <v/>
      </c>
      <c r="G26" s="227">
        <f>IF(H11="Medidor",240.4,IF(H11="Árbitro",102,IF(H11="Valorador/a",102,IF(H11="Director de Torneo",102,))))</f>
        <v>0</v>
      </c>
      <c r="H26" s="228" t="str">
        <f>IF(E26=0,"","€/día")</f>
        <v/>
      </c>
      <c r="I26" s="379" t="str">
        <f>IF(E26=0," ","Importe")</f>
        <v xml:space="preserve"> </v>
      </c>
      <c r="J26" s="380"/>
      <c r="K26" s="242">
        <f>IF(E26=0,0,(E26*G26))</f>
        <v>0</v>
      </c>
    </row>
    <row r="27" spans="1:12" ht="22.5" customHeight="1" x14ac:dyDescent="0.35">
      <c r="A27" s="229"/>
      <c r="B27" s="230"/>
      <c r="C27" s="212"/>
      <c r="D27" s="231"/>
      <c r="E27" s="232"/>
      <c r="F27" s="233" t="str">
        <f>IF(E26=0," ","21% I.R.P.F.sobre exceso de dieta")</f>
        <v xml:space="preserve"> </v>
      </c>
      <c r="G27" s="213"/>
      <c r="H27" s="213"/>
      <c r="I27" s="213"/>
      <c r="J27" s="232"/>
      <c r="K27" s="243">
        <f>IF(H11="Medidor",IF(E26=0,0,((-187.06*21/100)*E26)),IF(E26=0,0,((-48.66*21/100)*E26)))</f>
        <v>0</v>
      </c>
    </row>
    <row r="28" spans="1:12" ht="18" customHeight="1" x14ac:dyDescent="0.35">
      <c r="A28" s="151"/>
      <c r="B28" s="185"/>
      <c r="C28" s="122"/>
      <c r="D28" s="186"/>
      <c r="E28" s="140"/>
      <c r="F28" s="150"/>
      <c r="G28" s="123"/>
      <c r="H28" s="123"/>
      <c r="I28" s="123"/>
      <c r="J28" s="140"/>
      <c r="K28" s="191"/>
    </row>
    <row r="29" spans="1:12" ht="12" customHeight="1" x14ac:dyDescent="0.35">
      <c r="A29" s="188" t="s">
        <v>58</v>
      </c>
      <c r="B29" s="189"/>
      <c r="C29" s="190"/>
      <c r="D29" s="121"/>
      <c r="E29" s="117"/>
      <c r="F29" s="117"/>
      <c r="G29" s="117"/>
      <c r="H29" s="117"/>
      <c r="I29" s="117"/>
      <c r="K29" s="184"/>
    </row>
    <row r="30" spans="1:12" ht="22.5" customHeight="1" x14ac:dyDescent="0.35">
      <c r="A30" s="234"/>
      <c r="B30" s="235" t="s">
        <v>616</v>
      </c>
      <c r="C30" s="236"/>
      <c r="D30" s="236"/>
      <c r="E30" s="235"/>
      <c r="F30" s="237"/>
      <c r="G30" s="235"/>
      <c r="H30" s="235"/>
      <c r="I30" s="381" t="s">
        <v>12</v>
      </c>
      <c r="J30" s="382"/>
      <c r="K30" s="244">
        <f>PRINCIPAL!E58</f>
        <v>0</v>
      </c>
    </row>
    <row r="31" spans="1:12" ht="18" customHeight="1" x14ac:dyDescent="0.35">
      <c r="A31" s="148"/>
      <c r="B31" s="147"/>
      <c r="C31" s="124"/>
      <c r="D31" s="124"/>
      <c r="E31" s="147"/>
      <c r="F31" s="146"/>
      <c r="G31" s="150"/>
      <c r="H31" s="150"/>
      <c r="I31" s="149"/>
      <c r="J31" s="126"/>
      <c r="K31" s="183"/>
    </row>
    <row r="32" spans="1:12" ht="12.75" customHeight="1" x14ac:dyDescent="0.35">
      <c r="A32" s="193" t="s">
        <v>614</v>
      </c>
      <c r="B32" s="194"/>
      <c r="C32" s="195"/>
      <c r="D32" s="121"/>
      <c r="E32" s="147"/>
      <c r="F32" s="147"/>
      <c r="G32" s="147"/>
      <c r="H32" s="147"/>
      <c r="I32" s="147"/>
      <c r="K32" s="192"/>
    </row>
    <row r="33" spans="1:15" ht="22.5" customHeight="1" x14ac:dyDescent="0.35">
      <c r="A33" s="234"/>
      <c r="B33" s="235" t="s">
        <v>617</v>
      </c>
      <c r="C33" s="236"/>
      <c r="D33" s="236"/>
      <c r="E33" s="235"/>
      <c r="F33" s="237"/>
      <c r="G33" s="235"/>
      <c r="H33" s="235"/>
      <c r="I33" s="381" t="s">
        <v>12</v>
      </c>
      <c r="J33" s="382"/>
      <c r="K33" s="244">
        <f>PRINCIPAL!G58</f>
        <v>0</v>
      </c>
    </row>
    <row r="34" spans="1:15" ht="18" customHeight="1" x14ac:dyDescent="0.35">
      <c r="A34" s="147"/>
      <c r="B34" s="147"/>
      <c r="C34" s="122"/>
      <c r="D34" s="122"/>
      <c r="E34" s="147"/>
      <c r="F34" s="151"/>
      <c r="G34" s="150"/>
      <c r="H34" s="150"/>
      <c r="I34" s="149"/>
      <c r="J34" s="126"/>
      <c r="K34" s="183"/>
    </row>
    <row r="35" spans="1:15" ht="12.75" customHeight="1" x14ac:dyDescent="0.35">
      <c r="A35" s="193" t="s">
        <v>618</v>
      </c>
      <c r="B35" s="196"/>
      <c r="C35" s="197"/>
      <c r="D35" s="122"/>
      <c r="E35" s="147"/>
      <c r="F35" s="151"/>
      <c r="G35" s="150"/>
      <c r="H35" s="150"/>
      <c r="I35" s="149"/>
      <c r="J35" s="126"/>
      <c r="K35" s="184"/>
    </row>
    <row r="36" spans="1:15" ht="22.5" customHeight="1" x14ac:dyDescent="0.35">
      <c r="A36" s="238"/>
      <c r="B36" s="235" t="s">
        <v>556</v>
      </c>
      <c r="C36" s="217"/>
      <c r="D36" s="239"/>
      <c r="E36" s="235"/>
      <c r="F36" s="235"/>
      <c r="G36" s="235"/>
      <c r="H36" s="235"/>
      <c r="I36" s="381" t="s">
        <v>12</v>
      </c>
      <c r="J36" s="382"/>
      <c r="K36" s="244">
        <f>PRINCIPAL!I58</f>
        <v>0</v>
      </c>
    </row>
    <row r="37" spans="1:15" ht="34.5" customHeight="1" thickBot="1" x14ac:dyDescent="0.5">
      <c r="B37" s="114"/>
      <c r="C37" s="125"/>
      <c r="D37" s="114"/>
      <c r="E37" s="152" t="s">
        <v>14</v>
      </c>
      <c r="F37" s="153"/>
      <c r="G37" s="153"/>
      <c r="H37" s="153"/>
      <c r="I37" s="154"/>
      <c r="J37" s="154"/>
      <c r="K37" s="199">
        <f>SUM(K19:K36)</f>
        <v>47.95</v>
      </c>
    </row>
    <row r="38" spans="1:15" ht="12.75" customHeight="1" x14ac:dyDescent="0.2">
      <c r="D38" s="264" t="s">
        <v>555</v>
      </c>
      <c r="E38" s="264"/>
      <c r="F38" s="264"/>
      <c r="G38" s="264"/>
      <c r="H38" s="264"/>
      <c r="I38" s="145"/>
      <c r="J38" s="145"/>
      <c r="K38" s="198"/>
    </row>
    <row r="39" spans="1:15" ht="12.75" customHeight="1" x14ac:dyDescent="0.2">
      <c r="D39" s="264"/>
      <c r="E39" s="264"/>
      <c r="F39" s="264"/>
      <c r="G39" s="264"/>
      <c r="H39" s="264"/>
      <c r="I39" s="145"/>
      <c r="J39" s="145"/>
      <c r="K39" s="146"/>
    </row>
    <row r="40" spans="1:15" ht="12.75" customHeight="1" x14ac:dyDescent="0.25">
      <c r="D40" s="264"/>
      <c r="E40" s="264"/>
      <c r="F40" s="264"/>
      <c r="G40" s="264"/>
      <c r="H40" s="376" t="s">
        <v>15</v>
      </c>
      <c r="I40" s="376"/>
      <c r="J40" s="245" t="str">
        <f>PRINCIPAL!I21</f>
        <v>22 de marzo de 2013</v>
      </c>
      <c r="O40" s="127"/>
    </row>
    <row r="41" spans="1:15" ht="18.75" x14ac:dyDescent="0.3">
      <c r="C41" s="246" t="s">
        <v>16</v>
      </c>
      <c r="D41" s="155"/>
      <c r="E41" s="155"/>
      <c r="F41" s="155"/>
      <c r="G41" s="155"/>
      <c r="H41" s="247"/>
      <c r="I41" s="155"/>
      <c r="J41" s="155"/>
      <c r="K41" s="248"/>
    </row>
    <row r="42" spans="1:15" ht="18.75" x14ac:dyDescent="0.3">
      <c r="B42" s="114"/>
      <c r="C42" s="155" t="s">
        <v>17</v>
      </c>
      <c r="D42" s="155"/>
      <c r="E42" s="155"/>
      <c r="F42" s="155"/>
      <c r="G42" s="155"/>
      <c r="H42" s="155" t="s">
        <v>59</v>
      </c>
      <c r="I42" s="155"/>
      <c r="J42" s="155"/>
      <c r="K42" s="248"/>
    </row>
    <row r="43" spans="1:15" ht="18.75" x14ac:dyDescent="0.3">
      <c r="C43" s="130"/>
      <c r="D43" s="155"/>
      <c r="E43" s="155"/>
      <c r="F43" s="155"/>
      <c r="G43" s="155"/>
      <c r="H43" s="155"/>
      <c r="I43" s="155"/>
      <c r="J43" s="155"/>
      <c r="K43" s="248"/>
    </row>
    <row r="44" spans="1:15" ht="18.75" x14ac:dyDescent="0.3">
      <c r="B44" s="128"/>
      <c r="C44" s="137"/>
      <c r="D44" s="155"/>
      <c r="E44" s="155"/>
      <c r="F44" s="155"/>
      <c r="G44" s="155"/>
      <c r="H44" s="155"/>
      <c r="I44" s="155"/>
      <c r="J44" s="155"/>
      <c r="K44" s="248"/>
    </row>
    <row r="45" spans="1:15" ht="18.75" x14ac:dyDescent="0.3">
      <c r="B45" s="129" t="s">
        <v>18</v>
      </c>
      <c r="C45" s="129"/>
      <c r="D45" s="129"/>
      <c r="E45" s="249"/>
      <c r="F45" s="130"/>
      <c r="G45" s="131"/>
      <c r="H45" s="132"/>
      <c r="I45" s="133"/>
      <c r="J45" s="134"/>
      <c r="K45" s="132"/>
    </row>
    <row r="46" spans="1:15" ht="18.75" x14ac:dyDescent="0.3">
      <c r="B46" s="129" t="s">
        <v>19</v>
      </c>
      <c r="C46" s="129"/>
      <c r="D46" s="129"/>
      <c r="E46" s="250">
        <f>K37</f>
        <v>47.95</v>
      </c>
      <c r="F46" s="130"/>
      <c r="G46" s="135"/>
      <c r="H46" s="130"/>
      <c r="I46" s="130"/>
      <c r="J46" s="130"/>
      <c r="K46" s="132"/>
    </row>
    <row r="47" spans="1:15" ht="18.75" x14ac:dyDescent="0.3">
      <c r="B47" s="136" t="str">
        <f>IF(E47&gt;=0,"a n/ favor","a s/ favor")</f>
        <v>a n/ favor</v>
      </c>
      <c r="C47" s="129"/>
      <c r="D47" s="129"/>
      <c r="E47" s="249">
        <f>IF(E45=0,E46,E45-E46)</f>
        <v>47.95</v>
      </c>
      <c r="F47" s="130"/>
      <c r="G47" s="131"/>
      <c r="H47" s="130"/>
      <c r="I47" s="130"/>
      <c r="J47" s="130"/>
      <c r="K47" s="132"/>
    </row>
    <row r="48" spans="1:15" ht="18.75" x14ac:dyDescent="0.3">
      <c r="B48" s="137" t="s">
        <v>79</v>
      </c>
      <c r="C48" s="137"/>
      <c r="D48" s="137"/>
      <c r="E48" s="138"/>
      <c r="F48" s="130"/>
      <c r="G48" s="139"/>
      <c r="H48" s="130"/>
      <c r="I48" s="251"/>
      <c r="J48" s="130"/>
      <c r="K48" s="132"/>
    </row>
    <row r="49" spans="1:16" ht="18.75" x14ac:dyDescent="0.3">
      <c r="A49" s="248" t="s">
        <v>81</v>
      </c>
      <c r="B49" s="155"/>
      <c r="C49" s="155"/>
      <c r="D49" s="155"/>
      <c r="E49" s="156"/>
      <c r="F49" s="155"/>
      <c r="G49" s="252" t="s">
        <v>80</v>
      </c>
      <c r="H49" s="155"/>
      <c r="I49" s="389" t="str">
        <f>PRINCIPAL!C23</f>
        <v>0065 0161 14 0001037198</v>
      </c>
      <c r="J49" s="389"/>
      <c r="K49" s="389"/>
    </row>
    <row r="50" spans="1:16" ht="13.5" thickBot="1" x14ac:dyDescent="0.25">
      <c r="A50" s="374"/>
      <c r="B50" s="375"/>
      <c r="C50" s="160"/>
      <c r="D50" s="160"/>
      <c r="E50" s="160"/>
      <c r="F50" s="160"/>
      <c r="G50" s="160"/>
      <c r="H50" s="160"/>
      <c r="I50" s="383"/>
      <c r="J50" s="383"/>
      <c r="K50" s="383"/>
    </row>
    <row r="51" spans="1:16" ht="13.5" thickTop="1" x14ac:dyDescent="0.2">
      <c r="A51" s="157" t="s">
        <v>20</v>
      </c>
      <c r="B51" s="158"/>
      <c r="C51" s="158"/>
      <c r="D51" s="158"/>
      <c r="E51" s="159" t="s">
        <v>21</v>
      </c>
      <c r="F51" s="145"/>
      <c r="G51" s="145"/>
      <c r="H51" s="145"/>
      <c r="I51" s="145"/>
      <c r="J51" s="145"/>
      <c r="K51" s="146"/>
    </row>
    <row r="52" spans="1:16" x14ac:dyDescent="0.2">
      <c r="A52" s="157"/>
      <c r="B52" s="158"/>
      <c r="C52" s="158"/>
      <c r="D52" s="158"/>
      <c r="E52" s="159" t="s">
        <v>22</v>
      </c>
      <c r="F52" s="145"/>
      <c r="G52" s="145"/>
      <c r="H52" s="145"/>
      <c r="I52" s="145"/>
      <c r="J52" s="145"/>
      <c r="K52" s="146"/>
    </row>
    <row r="53" spans="1:16" x14ac:dyDescent="0.2">
      <c r="A53" s="157"/>
      <c r="B53" s="158"/>
      <c r="C53" s="158"/>
      <c r="D53" s="158"/>
      <c r="E53" s="159" t="s">
        <v>23</v>
      </c>
      <c r="F53" s="145"/>
      <c r="G53" s="145"/>
      <c r="H53" s="145"/>
      <c r="I53" s="145"/>
      <c r="J53" s="145"/>
      <c r="K53" s="146"/>
    </row>
    <row r="54" spans="1:16" x14ac:dyDescent="0.2">
      <c r="A54" s="159" t="s">
        <v>57</v>
      </c>
      <c r="B54" s="158"/>
      <c r="C54" s="158"/>
      <c r="D54" s="158"/>
      <c r="E54" s="158"/>
      <c r="F54" s="145"/>
      <c r="G54" s="145"/>
      <c r="H54" s="145"/>
      <c r="I54" s="145"/>
      <c r="J54" s="145"/>
      <c r="K54" s="146"/>
    </row>
    <row r="55" spans="1:16" x14ac:dyDescent="0.2">
      <c r="A55" s="159" t="s">
        <v>54</v>
      </c>
      <c r="B55" s="158"/>
      <c r="C55" s="158"/>
      <c r="D55" s="158"/>
      <c r="E55" s="158"/>
      <c r="F55" s="145"/>
      <c r="G55" s="145"/>
      <c r="H55" s="145"/>
      <c r="I55" s="145"/>
      <c r="J55" s="145"/>
      <c r="K55" s="146"/>
    </row>
    <row r="56" spans="1:16" hidden="1" outlineLevel="1" x14ac:dyDescent="0.2"/>
    <row r="57" spans="1:16" hidden="1" outlineLevel="1" x14ac:dyDescent="0.2">
      <c r="P57" s="127"/>
    </row>
    <row r="58" spans="1:16" hidden="1" outlineLevel="1" x14ac:dyDescent="0.2">
      <c r="A58" s="114">
        <v>1</v>
      </c>
      <c r="B58" s="141" t="s">
        <v>89</v>
      </c>
      <c r="E58" s="141"/>
      <c r="F58" s="142"/>
      <c r="G58" s="142"/>
      <c r="H58" s="141" t="str">
        <f>ACTUACIONES!B2</f>
        <v>Cº  Canarias Masculino</v>
      </c>
      <c r="I58" s="141" t="str">
        <f>ACTUACIONES!A2</f>
        <v>13-001</v>
      </c>
      <c r="J58" s="141" t="str">
        <f>CONCATENATE(H58," ",I58)</f>
        <v>Cº  Canarias Masculino 13-001</v>
      </c>
      <c r="K58" s="141"/>
    </row>
    <row r="59" spans="1:16" hidden="1" outlineLevel="1" x14ac:dyDescent="0.2">
      <c r="A59" s="114">
        <v>2</v>
      </c>
      <c r="B59" s="141" t="s">
        <v>90</v>
      </c>
      <c r="C59" s="116" t="s">
        <v>82</v>
      </c>
      <c r="D59" s="116" t="s">
        <v>226</v>
      </c>
      <c r="E59" s="141" t="str">
        <f>CONCATENATE(C59," ",D59)</f>
        <v>España ESP</v>
      </c>
      <c r="F59" s="142"/>
      <c r="G59" s="142"/>
      <c r="H59" s="141" t="str">
        <f>ACTUACIONES!B3</f>
        <v>Match Cuadrangular Masculino</v>
      </c>
      <c r="I59" s="141" t="str">
        <f>ACTUACIONES!A3</f>
        <v>13-002</v>
      </c>
      <c r="J59" s="141" t="str">
        <f t="shared" ref="J59:J79" si="0">CONCATENATE(H59," ",I59)</f>
        <v>Match Cuadrangular Masculino 13-002</v>
      </c>
      <c r="K59" s="141"/>
    </row>
    <row r="60" spans="1:16" hidden="1" outlineLevel="1" x14ac:dyDescent="0.2">
      <c r="A60" s="114">
        <v>3</v>
      </c>
      <c r="B60" s="141" t="s">
        <v>91</v>
      </c>
      <c r="C60" s="141" t="s">
        <v>101</v>
      </c>
      <c r="D60" s="141" t="s">
        <v>100</v>
      </c>
      <c r="E60" s="141" t="str">
        <f>CONCATENATE(C60," ",D60)</f>
        <v>Afganistan AFG</v>
      </c>
      <c r="F60" s="142"/>
      <c r="G60" s="142"/>
      <c r="H60" s="141" t="str">
        <f>ACTUACIONES!B4</f>
        <v>Copa Baleares Masculina</v>
      </c>
      <c r="I60" s="141" t="str">
        <f>ACTUACIONES!A4</f>
        <v>13-003</v>
      </c>
      <c r="J60" s="141" t="str">
        <f t="shared" si="0"/>
        <v>Copa Baleares Masculina 13-003</v>
      </c>
      <c r="K60" s="141"/>
    </row>
    <row r="61" spans="1:16" hidden="1" outlineLevel="1" x14ac:dyDescent="0.2">
      <c r="A61" s="114">
        <v>4</v>
      </c>
      <c r="B61" s="141" t="s">
        <v>92</v>
      </c>
      <c r="C61" s="141" t="s">
        <v>103</v>
      </c>
      <c r="D61" s="141" t="s">
        <v>102</v>
      </c>
      <c r="E61" s="141" t="str">
        <f t="shared" ref="E61:E124" si="1">CONCATENATE(C61," ",D61)</f>
        <v>Antillas Holandesas AHO</v>
      </c>
      <c r="F61" s="142"/>
      <c r="G61" s="142"/>
      <c r="H61" s="141" t="str">
        <f>ACTUACIONES!B5</f>
        <v>Cº Internacional de Portugal Masculino</v>
      </c>
      <c r="I61" s="141" t="str">
        <f>ACTUACIONES!A5</f>
        <v>13-004</v>
      </c>
      <c r="J61" s="141" t="str">
        <f t="shared" si="0"/>
        <v>Cº Internacional de Portugal Masculino 13-004</v>
      </c>
      <c r="K61" s="141"/>
    </row>
    <row r="62" spans="1:16" hidden="1" outlineLevel="1" x14ac:dyDescent="0.2">
      <c r="A62" s="114">
        <v>5</v>
      </c>
      <c r="B62" s="141" t="s">
        <v>93</v>
      </c>
      <c r="C62" s="141" t="s">
        <v>105</v>
      </c>
      <c r="D62" s="141" t="s">
        <v>104</v>
      </c>
      <c r="E62" s="141" t="str">
        <f t="shared" si="1"/>
        <v>Albania ALB</v>
      </c>
      <c r="F62" s="142"/>
      <c r="G62" s="142"/>
      <c r="H62" s="141" t="str">
        <f>ACTUACIONES!B6</f>
        <v>Match Francia-España (sub 18)</v>
      </c>
      <c r="I62" s="141" t="str">
        <f>ACTUACIONES!A6</f>
        <v>13-005</v>
      </c>
      <c r="J62" s="141" t="str">
        <f t="shared" si="0"/>
        <v>Match Francia-España (sub 18) 13-005</v>
      </c>
      <c r="K62" s="141"/>
    </row>
    <row r="63" spans="1:16" hidden="1" outlineLevel="1" x14ac:dyDescent="0.2">
      <c r="A63" s="114">
        <v>6</v>
      </c>
      <c r="B63" s="141" t="s">
        <v>94</v>
      </c>
      <c r="C63" s="141" t="s">
        <v>107</v>
      </c>
      <c r="D63" s="141" t="s">
        <v>106</v>
      </c>
      <c r="E63" s="141" t="str">
        <f t="shared" si="1"/>
        <v>Argelia ALG</v>
      </c>
      <c r="F63" s="142"/>
      <c r="G63" s="142"/>
      <c r="H63" s="141" t="str">
        <f>ACTUACIONES!B7</f>
        <v>Cº Int.España Amateur.Copa SM El Rey</v>
      </c>
      <c r="I63" s="141" t="str">
        <f>ACTUACIONES!A7</f>
        <v>13-006</v>
      </c>
      <c r="J63" s="141" t="str">
        <f t="shared" si="0"/>
        <v>Cº Int.España Amateur.Copa SM El Rey 13-006</v>
      </c>
      <c r="K63" s="141"/>
    </row>
    <row r="64" spans="1:16" hidden="1" outlineLevel="1" x14ac:dyDescent="0.2">
      <c r="A64" s="114">
        <v>7</v>
      </c>
      <c r="B64" s="141" t="s">
        <v>95</v>
      </c>
      <c r="C64" s="141" t="s">
        <v>109</v>
      </c>
      <c r="D64" s="141" t="s">
        <v>108</v>
      </c>
      <c r="E64" s="141" t="str">
        <f t="shared" si="1"/>
        <v>Andorra AND</v>
      </c>
      <c r="F64" s="142"/>
      <c r="G64" s="142"/>
      <c r="H64" s="141" t="str">
        <f>ACTUACIONES!B8</f>
        <v>Copa Sotogrande Masculina</v>
      </c>
      <c r="I64" s="141" t="str">
        <f>ACTUACIONES!A8</f>
        <v>13-007</v>
      </c>
      <c r="J64" s="141" t="str">
        <f t="shared" si="0"/>
        <v>Copa Sotogrande Masculina 13-007</v>
      </c>
      <c r="K64" s="141"/>
    </row>
    <row r="65" spans="1:11" hidden="1" outlineLevel="1" x14ac:dyDescent="0.2">
      <c r="A65" s="114">
        <v>8</v>
      </c>
      <c r="B65" s="141" t="s">
        <v>96</v>
      </c>
      <c r="C65" s="141" t="s">
        <v>111</v>
      </c>
      <c r="D65" s="141" t="s">
        <v>110</v>
      </c>
      <c r="E65" s="141" t="str">
        <f t="shared" si="1"/>
        <v>Angola ANG</v>
      </c>
      <c r="F65" s="142"/>
      <c r="G65" s="142"/>
      <c r="H65" s="141" t="str">
        <f>ACTUACIONES!B9</f>
        <v>Cº España Individual Junior y Boys</v>
      </c>
      <c r="I65" s="141" t="str">
        <f>ACTUACIONES!A9</f>
        <v>13-008</v>
      </c>
      <c r="J65" s="141" t="str">
        <f t="shared" si="0"/>
        <v>Cº España Individual Junior y Boys 13-008</v>
      </c>
      <c r="K65" s="141"/>
    </row>
    <row r="66" spans="1:11" hidden="1" outlineLevel="1" x14ac:dyDescent="0.2">
      <c r="A66" s="114">
        <v>9</v>
      </c>
      <c r="B66" s="141" t="s">
        <v>87</v>
      </c>
      <c r="C66" s="141" t="s">
        <v>113</v>
      </c>
      <c r="D66" s="141" t="s">
        <v>112</v>
      </c>
      <c r="E66" s="141" t="str">
        <f t="shared" si="1"/>
        <v>Antigua y Barbuda ANT</v>
      </c>
      <c r="F66" s="142"/>
      <c r="G66" s="142"/>
      <c r="H66" s="141" t="str">
        <f>ACTUACIONES!B10</f>
        <v>Cº Comunidad Valenciana Masculino</v>
      </c>
      <c r="I66" s="141" t="str">
        <f>ACTUACIONES!A10</f>
        <v>13-009</v>
      </c>
      <c r="J66" s="141" t="str">
        <f t="shared" si="0"/>
        <v>Cº Comunidad Valenciana Masculino 13-009</v>
      </c>
      <c r="K66" s="141"/>
    </row>
    <row r="67" spans="1:11" hidden="1" outlineLevel="1" x14ac:dyDescent="0.2">
      <c r="A67" s="114">
        <v>10</v>
      </c>
      <c r="B67" s="141" t="s">
        <v>97</v>
      </c>
      <c r="C67" s="141" t="s">
        <v>115</v>
      </c>
      <c r="D67" s="141" t="s">
        <v>114</v>
      </c>
      <c r="E67" s="141" t="str">
        <f t="shared" si="1"/>
        <v>Anguila ANU</v>
      </c>
      <c r="F67" s="142"/>
      <c r="G67" s="142"/>
      <c r="H67" s="141" t="str">
        <f>ACTUACIONES!B11</f>
        <v>Match España-Inglaterra masculino</v>
      </c>
      <c r="I67" s="141" t="str">
        <f>ACTUACIONES!A11</f>
        <v>13-010</v>
      </c>
      <c r="J67" s="141" t="str">
        <f t="shared" si="0"/>
        <v>Match España-Inglaterra masculino 13-010</v>
      </c>
      <c r="K67" s="141"/>
    </row>
    <row r="68" spans="1:11" hidden="1" outlineLevel="1" x14ac:dyDescent="0.2">
      <c r="A68" s="114">
        <v>11</v>
      </c>
      <c r="B68" s="141" t="s">
        <v>98</v>
      </c>
      <c r="C68" s="141" t="s">
        <v>117</v>
      </c>
      <c r="D68" s="141" t="s">
        <v>116</v>
      </c>
      <c r="E68" s="141" t="str">
        <f t="shared" si="1"/>
        <v>Argentina ARG</v>
      </c>
      <c r="F68" s="142"/>
      <c r="G68" s="142"/>
      <c r="H68" s="141" t="str">
        <f>ACTUACIONES!B12</f>
        <v>Lytham Trophy</v>
      </c>
      <c r="I68" s="141" t="str">
        <f>ACTUACIONES!A12</f>
        <v>13-011</v>
      </c>
      <c r="J68" s="141" t="str">
        <f t="shared" si="0"/>
        <v>Lytham Trophy 13-011</v>
      </c>
      <c r="K68" s="141"/>
    </row>
    <row r="69" spans="1:11" hidden="1" outlineLevel="1" x14ac:dyDescent="0.2">
      <c r="A69" s="114">
        <v>12</v>
      </c>
      <c r="B69" s="141" t="s">
        <v>99</v>
      </c>
      <c r="C69" s="141" t="s">
        <v>119</v>
      </c>
      <c r="D69" s="141" t="s">
        <v>118</v>
      </c>
      <c r="E69" s="141" t="str">
        <f t="shared" si="1"/>
        <v>Armenia ARM</v>
      </c>
      <c r="F69" s="142"/>
      <c r="G69" s="142"/>
      <c r="H69" s="141" t="str">
        <f>ACTUACIONES!B13</f>
        <v>Copa de Andalucía Masculina</v>
      </c>
      <c r="I69" s="141" t="str">
        <f>ACTUACIONES!A13</f>
        <v>13-012</v>
      </c>
      <c r="J69" s="141" t="str">
        <f t="shared" si="0"/>
        <v>Copa de Andalucía Masculina 13-012</v>
      </c>
      <c r="K69" s="141"/>
    </row>
    <row r="70" spans="1:11" hidden="1" outlineLevel="1" x14ac:dyDescent="0.2">
      <c r="A70" s="114">
        <v>13</v>
      </c>
      <c r="B70" s="141"/>
      <c r="C70" s="141" t="s">
        <v>121</v>
      </c>
      <c r="D70" s="141" t="s">
        <v>120</v>
      </c>
      <c r="E70" s="141" t="str">
        <f t="shared" si="1"/>
        <v>Aruba ARU</v>
      </c>
      <c r="F70" s="142"/>
      <c r="G70" s="142"/>
      <c r="H70" s="141" t="str">
        <f>ACTUACIONES!B14</f>
        <v>Copa Nacional Puerta de Hierro Masculina</v>
      </c>
      <c r="I70" s="141" t="str">
        <f>ACTUACIONES!A14</f>
        <v>13-014</v>
      </c>
      <c r="J70" s="141" t="str">
        <f t="shared" si="0"/>
        <v>Copa Nacional Puerta de Hierro Masculina 13-014</v>
      </c>
      <c r="K70" s="141"/>
    </row>
    <row r="71" spans="1:11" hidden="1" outlineLevel="1" x14ac:dyDescent="0.2">
      <c r="A71" s="114">
        <v>14</v>
      </c>
      <c r="B71" s="141"/>
      <c r="C71" s="141" t="s">
        <v>123</v>
      </c>
      <c r="D71" s="141" t="s">
        <v>122</v>
      </c>
      <c r="E71" s="141" t="str">
        <f t="shared" si="1"/>
        <v>Samoa Americana ASA</v>
      </c>
      <c r="F71" s="142"/>
      <c r="G71" s="142"/>
      <c r="H71" s="141" t="str">
        <f>ACTUACIONES!B15</f>
        <v>Concentración CT Masculino</v>
      </c>
      <c r="I71" s="141" t="str">
        <f>ACTUACIONES!A15</f>
        <v>13-015</v>
      </c>
      <c r="J71" s="141" t="str">
        <f t="shared" si="0"/>
        <v>Concentración CT Masculino 13-015</v>
      </c>
      <c r="K71" s="141"/>
    </row>
    <row r="72" spans="1:11" hidden="1" outlineLevel="1" x14ac:dyDescent="0.2">
      <c r="A72" s="114">
        <v>15</v>
      </c>
      <c r="B72" s="141"/>
      <c r="C72" s="141" t="s">
        <v>125</v>
      </c>
      <c r="D72" s="141" t="s">
        <v>124</v>
      </c>
      <c r="E72" s="141" t="str">
        <f t="shared" si="1"/>
        <v>Australia AUS</v>
      </c>
      <c r="F72" s="142"/>
      <c r="G72" s="142"/>
      <c r="H72" s="141" t="str">
        <f>ACTUACIONES!B16</f>
        <v>Juegos Mediterráneos</v>
      </c>
      <c r="I72" s="141" t="str">
        <f>ACTUACIONES!A16</f>
        <v>13-016</v>
      </c>
      <c r="J72" s="141" t="str">
        <f t="shared" si="0"/>
        <v>Juegos Mediterráneos 13-016</v>
      </c>
      <c r="K72" s="141"/>
    </row>
    <row r="73" spans="1:11" hidden="1" outlineLevel="1" x14ac:dyDescent="0.2">
      <c r="A73" s="114">
        <v>16</v>
      </c>
      <c r="B73" s="141"/>
      <c r="C73" s="141" t="s">
        <v>127</v>
      </c>
      <c r="D73" s="141" t="s">
        <v>126</v>
      </c>
      <c r="E73" s="141" t="str">
        <f t="shared" si="1"/>
        <v>Austria AUT</v>
      </c>
      <c r="F73" s="142"/>
      <c r="G73" s="142"/>
      <c r="H73" s="141" t="str">
        <f>ACTUACIONES!B17</f>
        <v>St. Andrews Links Trophy</v>
      </c>
      <c r="I73" s="141" t="str">
        <f>ACTUACIONES!A17</f>
        <v>13-017</v>
      </c>
      <c r="J73" s="141" t="str">
        <f t="shared" si="0"/>
        <v>St. Andrews Links Trophy 13-017</v>
      </c>
      <c r="K73" s="141"/>
    </row>
    <row r="74" spans="1:11" hidden="1" outlineLevel="1" x14ac:dyDescent="0.2">
      <c r="A74" s="114">
        <v>17</v>
      </c>
      <c r="B74" s="141"/>
      <c r="C74" s="141" t="s">
        <v>129</v>
      </c>
      <c r="D74" s="141" t="s">
        <v>128</v>
      </c>
      <c r="E74" s="141" t="str">
        <f t="shared" si="1"/>
        <v>Azerbaidjan AZE</v>
      </c>
      <c r="F74" s="142"/>
      <c r="G74" s="142"/>
      <c r="H74" s="141" t="str">
        <f>ACTUACIONES!B18</f>
        <v>British Amateur Masculino</v>
      </c>
      <c r="I74" s="141" t="str">
        <f>ACTUACIONES!A18</f>
        <v>13-018</v>
      </c>
      <c r="J74" s="141" t="str">
        <f t="shared" si="0"/>
        <v>British Amateur Masculino 13-018</v>
      </c>
      <c r="K74" s="141"/>
    </row>
    <row r="75" spans="1:11" hidden="1" outlineLevel="1" x14ac:dyDescent="0.2">
      <c r="A75" s="114">
        <v>18</v>
      </c>
      <c r="B75" s="141"/>
      <c r="C75" s="141" t="s">
        <v>131</v>
      </c>
      <c r="D75" s="141" t="s">
        <v>130</v>
      </c>
      <c r="E75" s="141" t="str">
        <f t="shared" si="1"/>
        <v>Bahamas BAH</v>
      </c>
      <c r="F75" s="142"/>
      <c r="G75" s="142"/>
      <c r="H75" s="141" t="str">
        <f>ACTUACIONES!B19</f>
        <v>Brabazon Tropy</v>
      </c>
      <c r="I75" s="141" t="str">
        <f>ACTUACIONES!A19</f>
        <v>13-019</v>
      </c>
      <c r="J75" s="141" t="str">
        <f t="shared" si="0"/>
        <v>Brabazon Tropy 13-019</v>
      </c>
      <c r="K75" s="141"/>
    </row>
    <row r="76" spans="1:11" hidden="1" outlineLevel="1" x14ac:dyDescent="0.2">
      <c r="A76" s="114">
        <v>19</v>
      </c>
      <c r="B76" s="141"/>
      <c r="C76" s="141" t="s">
        <v>133</v>
      </c>
      <c r="D76" s="141" t="s">
        <v>132</v>
      </c>
      <c r="E76" s="141" t="str">
        <f t="shared" si="1"/>
        <v>Bangladesh BAN</v>
      </c>
      <c r="F76" s="142"/>
      <c r="G76" s="142"/>
      <c r="H76" s="141" t="str">
        <f>ACTUACIONES!B20</f>
        <v>Cº Europa Absoluto por Equipos Masc.</v>
      </c>
      <c r="I76" s="141" t="str">
        <f>ACTUACIONES!A20</f>
        <v>13-020</v>
      </c>
      <c r="J76" s="141" t="str">
        <f t="shared" si="0"/>
        <v>Cº Europa Absoluto por Equipos Masc. 13-020</v>
      </c>
      <c r="K76" s="141"/>
    </row>
    <row r="77" spans="1:11" hidden="1" outlineLevel="1" x14ac:dyDescent="0.2">
      <c r="A77" s="114">
        <v>20</v>
      </c>
      <c r="B77" s="141"/>
      <c r="C77" s="141" t="s">
        <v>135</v>
      </c>
      <c r="D77" s="141" t="s">
        <v>134</v>
      </c>
      <c r="E77" s="141" t="str">
        <f t="shared" si="1"/>
        <v>Barbados BAR</v>
      </c>
      <c r="F77" s="142"/>
      <c r="G77" s="142"/>
      <c r="H77" s="141" t="str">
        <f>ACTUACIONES!B21</f>
        <v>Cº Europa Boys por Equipos</v>
      </c>
      <c r="I77" s="141" t="str">
        <f>ACTUACIONES!A21</f>
        <v>13-021</v>
      </c>
      <c r="J77" s="141" t="str">
        <f t="shared" si="0"/>
        <v>Cº Europa Boys por Equipos 13-021</v>
      </c>
      <c r="K77" s="141"/>
    </row>
    <row r="78" spans="1:11" hidden="1" outlineLevel="1" x14ac:dyDescent="0.2">
      <c r="A78" s="114">
        <v>21</v>
      </c>
      <c r="B78" s="141"/>
      <c r="C78" s="141" t="s">
        <v>137</v>
      </c>
      <c r="D78" s="141" t="s">
        <v>136</v>
      </c>
      <c r="E78" s="141" t="str">
        <f t="shared" si="1"/>
        <v>Burundi BDI</v>
      </c>
      <c r="F78" s="142"/>
      <c r="G78" s="142"/>
      <c r="H78" s="141" t="str">
        <f>ACTUACIONES!B22</f>
        <v>Concentración Preparatoria Europa Mascul</v>
      </c>
      <c r="I78" s="141" t="str">
        <f>ACTUACIONES!A22</f>
        <v>13-022</v>
      </c>
      <c r="J78" s="141" t="str">
        <f t="shared" si="0"/>
        <v>Concentración Preparatoria Europa Mascul 13-022</v>
      </c>
      <c r="K78" s="141"/>
    </row>
    <row r="79" spans="1:11" hidden="1" outlineLevel="1" x14ac:dyDescent="0.2">
      <c r="A79" s="114">
        <v>22</v>
      </c>
      <c r="B79" s="141"/>
      <c r="C79" s="141" t="s">
        <v>139</v>
      </c>
      <c r="D79" s="141" t="s">
        <v>138</v>
      </c>
      <c r="E79" s="141" t="str">
        <f t="shared" si="1"/>
        <v>Bélgica BEL</v>
      </c>
      <c r="F79" s="142"/>
      <c r="G79" s="142"/>
      <c r="H79" s="141" t="str">
        <f>ACTUACIONES!B23</f>
        <v>Campeonatos por invitación Masculinos</v>
      </c>
      <c r="I79" s="141" t="str">
        <f>ACTUACIONES!A23</f>
        <v>13-023</v>
      </c>
      <c r="J79" s="141" t="str">
        <f t="shared" si="0"/>
        <v>Campeonatos por invitación Masculinos 13-023</v>
      </c>
    </row>
    <row r="80" spans="1:11" hidden="1" outlineLevel="1" x14ac:dyDescent="0.2">
      <c r="A80" s="114">
        <v>23</v>
      </c>
      <c r="B80" s="141"/>
      <c r="C80" s="141" t="s">
        <v>141</v>
      </c>
      <c r="D80" s="141" t="s">
        <v>140</v>
      </c>
      <c r="E80" s="141" t="str">
        <f t="shared" si="1"/>
        <v>Benin BEN</v>
      </c>
      <c r="F80" s="142"/>
      <c r="G80" s="142"/>
      <c r="H80" s="141" t="str">
        <f>ACTUACIONES!B24</f>
        <v>Copa de Europa de Clubs</v>
      </c>
      <c r="I80" s="141" t="str">
        <f>ACTUACIONES!A24</f>
        <v>13-024</v>
      </c>
      <c r="J80" s="141" t="str">
        <f t="shared" ref="J80:J123" si="2">CONCATENATE(H80," ",I80)</f>
        <v>Copa de Europa de Clubs 13-024</v>
      </c>
      <c r="K80" s="141"/>
    </row>
    <row r="81" spans="1:11" hidden="1" outlineLevel="1" x14ac:dyDescent="0.2">
      <c r="A81" s="114">
        <v>24</v>
      </c>
      <c r="B81" s="141"/>
      <c r="C81" s="141" t="s">
        <v>143</v>
      </c>
      <c r="D81" s="141" t="s">
        <v>142</v>
      </c>
      <c r="E81" s="141" t="str">
        <f t="shared" si="1"/>
        <v>Bermudas BER</v>
      </c>
      <c r="F81" s="142"/>
      <c r="G81" s="142"/>
      <c r="H81" s="141" t="str">
        <f>ACTUACIONES!B25</f>
        <v>Cº España Individual Absoluto Masculino</v>
      </c>
      <c r="I81" s="141" t="str">
        <f>ACTUACIONES!A25</f>
        <v>13-025</v>
      </c>
      <c r="J81" s="141" t="str">
        <f t="shared" si="2"/>
        <v>Cº España Individual Absoluto Masculino 13-025</v>
      </c>
      <c r="K81" s="141"/>
    </row>
    <row r="82" spans="1:11" hidden="1" outlineLevel="1" x14ac:dyDescent="0.2">
      <c r="A82" s="114">
        <v>25</v>
      </c>
      <c r="B82" s="141"/>
      <c r="C82" s="141" t="s">
        <v>145</v>
      </c>
      <c r="D82" s="141" t="s">
        <v>144</v>
      </c>
      <c r="E82" s="141" t="str">
        <f t="shared" si="1"/>
        <v>Bhutan BHU</v>
      </c>
      <c r="F82" s="142"/>
      <c r="G82" s="142"/>
      <c r="H82" s="141" t="str">
        <f>ACTUACIONES!B26</f>
        <v>Grand Prix des  Landes Masculino</v>
      </c>
      <c r="I82" s="141" t="str">
        <f>ACTUACIONES!A26</f>
        <v>13-026</v>
      </c>
      <c r="J82" s="141" t="str">
        <f t="shared" si="2"/>
        <v>Grand Prix des  Landes Masculino 13-026</v>
      </c>
      <c r="K82" s="141"/>
    </row>
    <row r="83" spans="1:11" hidden="1" outlineLevel="1" x14ac:dyDescent="0.2">
      <c r="A83" s="114">
        <v>26</v>
      </c>
      <c r="B83" s="141"/>
      <c r="C83" s="141" t="s">
        <v>147</v>
      </c>
      <c r="D83" s="141" t="s">
        <v>146</v>
      </c>
      <c r="E83" s="141" t="str">
        <f t="shared" si="1"/>
        <v>Bosnia-Herzegovina BIH</v>
      </c>
      <c r="F83" s="142"/>
      <c r="G83" s="142"/>
      <c r="H83" s="141" t="str">
        <f>ACTUACIONES!B27</f>
        <v>Concentración Tommy Horton CTAM</v>
      </c>
      <c r="I83" s="141" t="str">
        <f>ACTUACIONES!A27</f>
        <v>13-027</v>
      </c>
      <c r="J83" s="141" t="str">
        <f t="shared" si="2"/>
        <v>Concentración Tommy Horton CTAM 13-027</v>
      </c>
      <c r="K83" s="141"/>
    </row>
    <row r="84" spans="1:11" hidden="1" outlineLevel="1" x14ac:dyDescent="0.2">
      <c r="A84" s="114">
        <v>27</v>
      </c>
      <c r="B84" s="141"/>
      <c r="C84" s="141" t="s">
        <v>149</v>
      </c>
      <c r="D84" s="141" t="s">
        <v>148</v>
      </c>
      <c r="E84" s="141" t="str">
        <f t="shared" si="1"/>
        <v>Belize BIZ</v>
      </c>
      <c r="F84" s="142"/>
      <c r="G84" s="142"/>
      <c r="H84" s="141" t="str">
        <f>ACTUACIONES!B28</f>
        <v>Cº Europa Individual Masculino</v>
      </c>
      <c r="I84" s="141" t="str">
        <f>ACTUACIONES!A28</f>
        <v>13-028</v>
      </c>
      <c r="J84" s="141" t="str">
        <f t="shared" si="2"/>
        <v>Cº Europa Individual Masculino 13-028</v>
      </c>
      <c r="K84" s="141"/>
    </row>
    <row r="85" spans="1:11" hidden="1" outlineLevel="1" x14ac:dyDescent="0.2">
      <c r="A85" s="114">
        <v>28</v>
      </c>
      <c r="B85" s="141"/>
      <c r="C85" s="141" t="s">
        <v>151</v>
      </c>
      <c r="D85" s="141" t="s">
        <v>150</v>
      </c>
      <c r="E85" s="141" t="str">
        <f t="shared" si="1"/>
        <v>Belarus (Bielorrusia) BLR</v>
      </c>
      <c r="F85" s="142"/>
      <c r="G85" s="142"/>
      <c r="H85" s="141" t="str">
        <f>ACTUACIONES!B29</f>
        <v>British Boys</v>
      </c>
      <c r="I85" s="141" t="str">
        <f>ACTUACIONES!A29</f>
        <v>13-029</v>
      </c>
      <c r="J85" s="141" t="str">
        <f t="shared" si="2"/>
        <v>British Boys 13-029</v>
      </c>
      <c r="K85" s="141"/>
    </row>
    <row r="86" spans="1:11" hidden="1" outlineLevel="1" x14ac:dyDescent="0.2">
      <c r="A86" s="114">
        <v>29</v>
      </c>
      <c r="B86" s="141"/>
      <c r="C86" s="141" t="s">
        <v>153</v>
      </c>
      <c r="D86" s="141" t="s">
        <v>152</v>
      </c>
      <c r="E86" s="141" t="str">
        <f t="shared" si="1"/>
        <v>Bolivia BOL</v>
      </c>
      <c r="F86" s="142"/>
      <c r="G86" s="142"/>
      <c r="H86" s="141" t="str">
        <f>ACTUACIONES!B30</f>
        <v>Cº Internacional de Finlandia Masculino</v>
      </c>
      <c r="I86" s="141" t="str">
        <f>ACTUACIONES!A30</f>
        <v>13-030</v>
      </c>
      <c r="J86" s="141" t="str">
        <f t="shared" si="2"/>
        <v>Cº Internacional de Finlandia Masculino 13-030</v>
      </c>
      <c r="K86" s="141"/>
    </row>
    <row r="87" spans="1:11" hidden="1" outlineLevel="1" x14ac:dyDescent="0.2">
      <c r="A87" s="114">
        <v>30</v>
      </c>
      <c r="B87" s="141"/>
      <c r="C87" s="141" t="s">
        <v>155</v>
      </c>
      <c r="D87" s="141" t="s">
        <v>154</v>
      </c>
      <c r="E87" s="141" t="str">
        <f t="shared" si="1"/>
        <v>Botswana BOT</v>
      </c>
      <c r="F87" s="142"/>
      <c r="G87" s="142"/>
      <c r="H87" s="141" t="str">
        <f>ACTUACIONES!B31</f>
        <v>Jacques Leglise Trophy</v>
      </c>
      <c r="I87" s="141" t="str">
        <f>ACTUACIONES!A31</f>
        <v>13-031</v>
      </c>
      <c r="J87" s="141" t="str">
        <f t="shared" si="2"/>
        <v>Jacques Leglise Trophy 13-031</v>
      </c>
      <c r="K87" s="141"/>
    </row>
    <row r="88" spans="1:11" hidden="1" outlineLevel="1" x14ac:dyDescent="0.2">
      <c r="A88" s="114">
        <v>31</v>
      </c>
      <c r="B88" s="141"/>
      <c r="C88" s="141" t="s">
        <v>157</v>
      </c>
      <c r="D88" s="141" t="s">
        <v>156</v>
      </c>
      <c r="E88" s="141" t="str">
        <f t="shared" si="1"/>
        <v>Brasil BRA</v>
      </c>
      <c r="F88" s="142"/>
      <c r="G88" s="142"/>
      <c r="H88" s="141" t="str">
        <f>ACTUACIONES!B32</f>
        <v>Cº Int.  España Jr. Stroke Play Masculin</v>
      </c>
      <c r="I88" s="141" t="str">
        <f>ACTUACIONES!A32</f>
        <v>13-032</v>
      </c>
      <c r="J88" s="141" t="str">
        <f t="shared" si="2"/>
        <v>Cº Int.  España Jr. Stroke Play Masculin 13-032</v>
      </c>
      <c r="K88" s="141"/>
    </row>
    <row r="89" spans="1:11" hidden="1" outlineLevel="1" x14ac:dyDescent="0.2">
      <c r="B89" s="141"/>
      <c r="C89" s="141" t="s">
        <v>159</v>
      </c>
      <c r="D89" s="141" t="s">
        <v>158</v>
      </c>
      <c r="E89" s="141" t="str">
        <f t="shared" si="1"/>
        <v>Bahrain BRN</v>
      </c>
      <c r="F89" s="142"/>
      <c r="G89" s="142"/>
      <c r="H89" s="141" t="str">
        <f>ACTUACIONES!B33</f>
        <v>Interterritorial sub-25 1ª división Masc</v>
      </c>
      <c r="I89" s="141" t="str">
        <f>ACTUACIONES!A33</f>
        <v>13-033</v>
      </c>
      <c r="J89" s="141" t="str">
        <f t="shared" si="2"/>
        <v>Interterritorial sub-25 1ª división Masc 13-033</v>
      </c>
      <c r="K89" s="141"/>
    </row>
    <row r="90" spans="1:11" hidden="1" outlineLevel="1" x14ac:dyDescent="0.2">
      <c r="B90" s="141"/>
      <c r="C90" s="141" t="s">
        <v>161</v>
      </c>
      <c r="D90" s="141" t="s">
        <v>160</v>
      </c>
      <c r="E90" s="141" t="str">
        <f t="shared" si="1"/>
        <v>Brunei BRU</v>
      </c>
      <c r="F90" s="142"/>
      <c r="G90" s="142"/>
      <c r="H90" s="141" t="str">
        <f>ACTUACIONES!B34</f>
        <v>Cº Internacional de Portugal Femenino</v>
      </c>
      <c r="I90" s="141" t="str">
        <f>ACTUACIONES!A34</f>
        <v>13-034</v>
      </c>
      <c r="J90" s="141" t="str">
        <f t="shared" si="2"/>
        <v>Cº Internacional de Portugal Femenino 13-034</v>
      </c>
      <c r="K90" s="141"/>
    </row>
    <row r="91" spans="1:11" hidden="1" outlineLevel="1" x14ac:dyDescent="0.2">
      <c r="A91" s="114">
        <v>2011</v>
      </c>
      <c r="B91" s="141"/>
      <c r="C91" s="141" t="s">
        <v>163</v>
      </c>
      <c r="D91" s="141" t="s">
        <v>162</v>
      </c>
      <c r="E91" s="141" t="str">
        <f t="shared" si="1"/>
        <v>Bulgaria BUL</v>
      </c>
      <c r="F91" s="142"/>
      <c r="G91" s="142"/>
      <c r="H91" s="141" t="str">
        <f>ACTUACIONES!B35</f>
        <v>Match España-Suecia Femenino</v>
      </c>
      <c r="I91" s="141" t="str">
        <f>ACTUACIONES!A35</f>
        <v>13-035</v>
      </c>
      <c r="J91" s="141" t="str">
        <f t="shared" si="2"/>
        <v>Match España-Suecia Femenino 13-035</v>
      </c>
      <c r="K91" s="141"/>
    </row>
    <row r="92" spans="1:11" hidden="1" outlineLevel="1" x14ac:dyDescent="0.2">
      <c r="A92" s="114">
        <v>2012</v>
      </c>
      <c r="B92" s="141"/>
      <c r="C92" s="141" t="s">
        <v>165</v>
      </c>
      <c r="D92" s="141" t="s">
        <v>164</v>
      </c>
      <c r="E92" s="141" t="str">
        <f t="shared" si="1"/>
        <v>Burkina Faso BUR</v>
      </c>
      <c r="F92" s="142"/>
      <c r="G92" s="142"/>
      <c r="H92" s="141" t="str">
        <f>ACTUACIONES!B36</f>
        <v>Cº Comunidad Valenciana Femenino</v>
      </c>
      <c r="I92" s="141" t="str">
        <f>ACTUACIONES!A36</f>
        <v>13-036</v>
      </c>
      <c r="J92" s="141" t="str">
        <f t="shared" si="2"/>
        <v>Cº Comunidad Valenciana Femenino 13-036</v>
      </c>
      <c r="K92" s="141"/>
    </row>
    <row r="93" spans="1:11" hidden="1" outlineLevel="1" x14ac:dyDescent="0.2">
      <c r="A93" s="114">
        <v>2013</v>
      </c>
      <c r="B93" s="141"/>
      <c r="C93" s="141" t="s">
        <v>167</v>
      </c>
      <c r="D93" s="141" t="s">
        <v>166</v>
      </c>
      <c r="E93" s="141" t="str">
        <f t="shared" si="1"/>
        <v>Republica Centroafricana CAF</v>
      </c>
      <c r="F93" s="142"/>
      <c r="G93" s="142"/>
      <c r="H93" s="141" t="str">
        <f>ACTUACIONES!B37</f>
        <v>Cº Int.de España Fem-Copa SM La Reina</v>
      </c>
      <c r="I93" s="141" t="str">
        <f>ACTUACIONES!A37</f>
        <v>13-037</v>
      </c>
      <c r="J93" s="141" t="str">
        <f t="shared" si="2"/>
        <v>Cº Int.de España Fem-Copa SM La Reina 13-037</v>
      </c>
      <c r="K93" s="141"/>
    </row>
    <row r="94" spans="1:11" hidden="1" outlineLevel="1" x14ac:dyDescent="0.2">
      <c r="A94" s="114">
        <v>2014</v>
      </c>
      <c r="B94" s="141"/>
      <c r="C94" s="141" t="s">
        <v>169</v>
      </c>
      <c r="D94" s="141" t="s">
        <v>168</v>
      </c>
      <c r="E94" s="141" t="str">
        <f t="shared" si="1"/>
        <v>Camboya CAM</v>
      </c>
      <c r="F94" s="142"/>
      <c r="G94" s="142"/>
      <c r="H94" s="141" t="str">
        <f>ACTUACIONES!B38</f>
        <v>Cº Europeo de Naciones Fem.Copa Sotogran</v>
      </c>
      <c r="I94" s="141" t="str">
        <f>ACTUACIONES!A38</f>
        <v>13-038</v>
      </c>
      <c r="J94" s="141" t="str">
        <f t="shared" si="2"/>
        <v>Cº Europeo de Naciones Fem.Copa Sotogran 13-038</v>
      </c>
      <c r="K94" s="141"/>
    </row>
    <row r="95" spans="1:11" hidden="1" outlineLevel="1" x14ac:dyDescent="0.2">
      <c r="A95" s="114">
        <v>2015</v>
      </c>
      <c r="B95" s="141"/>
      <c r="C95" s="141" t="s">
        <v>171</v>
      </c>
      <c r="D95" s="141" t="s">
        <v>170</v>
      </c>
      <c r="E95" s="141" t="str">
        <f t="shared" si="1"/>
        <v>Canada CAN</v>
      </c>
      <c r="F95" s="142"/>
      <c r="G95" s="142"/>
      <c r="H95" s="141" t="str">
        <f>ACTUACIONES!B39</f>
        <v>Cº Int. Francia Jr.-Coupe Esmond</v>
      </c>
      <c r="I95" s="141" t="str">
        <f>ACTUACIONES!A39</f>
        <v>13-039</v>
      </c>
      <c r="J95" s="141" t="str">
        <f t="shared" si="2"/>
        <v>Cº Int. Francia Jr.-Coupe Esmond 13-039</v>
      </c>
      <c r="K95" s="141"/>
    </row>
    <row r="96" spans="1:11" hidden="1" outlineLevel="1" x14ac:dyDescent="0.2">
      <c r="B96" s="141"/>
      <c r="C96" s="141" t="s">
        <v>173</v>
      </c>
      <c r="D96" s="141" t="s">
        <v>172</v>
      </c>
      <c r="E96" s="141" t="str">
        <f t="shared" si="1"/>
        <v>I. Caiman CAY</v>
      </c>
      <c r="F96" s="142"/>
      <c r="G96" s="142"/>
      <c r="H96" s="141" t="str">
        <f>ACTUACIONES!B40</f>
        <v>Copa Andalucía Femenina</v>
      </c>
      <c r="I96" s="141" t="str">
        <f>ACTUACIONES!A40</f>
        <v>13-040</v>
      </c>
      <c r="J96" s="141" t="str">
        <f t="shared" si="2"/>
        <v>Copa Andalucía Femenina 13-040</v>
      </c>
      <c r="K96" s="141"/>
    </row>
    <row r="97" spans="2:11" hidden="1" outlineLevel="1" x14ac:dyDescent="0.2">
      <c r="B97" s="141"/>
      <c r="C97" s="141" t="s">
        <v>175</v>
      </c>
      <c r="D97" s="141" t="s">
        <v>174</v>
      </c>
      <c r="E97" s="141" t="str">
        <f t="shared" si="1"/>
        <v>Congo Republica Popular CGO</v>
      </c>
      <c r="F97" s="142"/>
      <c r="G97" s="142"/>
      <c r="H97" s="141" t="str">
        <f>ACTUACIONES!B41</f>
        <v>Cº Int. España Stroke Play Fem.</v>
      </c>
      <c r="I97" s="141" t="str">
        <f>ACTUACIONES!A41</f>
        <v>13-041</v>
      </c>
      <c r="J97" s="141" t="str">
        <f t="shared" si="2"/>
        <v>Cº Int. España Stroke Play Fem. 13-041</v>
      </c>
      <c r="K97" s="141"/>
    </row>
    <row r="98" spans="2:11" hidden="1" outlineLevel="1" x14ac:dyDescent="0.2">
      <c r="B98" s="141"/>
      <c r="C98" s="141" t="s">
        <v>177</v>
      </c>
      <c r="D98" s="141" t="s">
        <v>176</v>
      </c>
      <c r="E98" s="141" t="str">
        <f t="shared" si="1"/>
        <v>Chad CHA</v>
      </c>
      <c r="F98" s="142"/>
      <c r="G98" s="142"/>
      <c r="H98" s="141" t="str">
        <f>ACTUACIONES!B42</f>
        <v>Cº Int. de Alemania Femenino</v>
      </c>
      <c r="I98" s="141" t="str">
        <f>ACTUACIONES!A42</f>
        <v>13-042</v>
      </c>
      <c r="J98" s="141" t="str">
        <f t="shared" si="2"/>
        <v>Cº Int. de Alemania Femenino 13-042</v>
      </c>
      <c r="K98" s="141"/>
    </row>
    <row r="99" spans="2:11" hidden="1" outlineLevel="1" x14ac:dyDescent="0.2">
      <c r="B99" s="141"/>
      <c r="C99" s="141" t="s">
        <v>179</v>
      </c>
      <c r="D99" s="141" t="s">
        <v>178</v>
      </c>
      <c r="E99" s="141" t="str">
        <f t="shared" si="1"/>
        <v>Chile CHI</v>
      </c>
      <c r="F99" s="142"/>
      <c r="G99" s="142"/>
      <c r="H99" s="141" t="str">
        <f>ACTUACIONES!B43</f>
        <v>Cº España Absoluto Fem. Jr. y Girls</v>
      </c>
      <c r="I99" s="141" t="str">
        <f>ACTUACIONES!A43</f>
        <v>13-043</v>
      </c>
      <c r="J99" s="141" t="str">
        <f t="shared" si="2"/>
        <v>Cº España Absoluto Fem. Jr. y Girls 13-043</v>
      </c>
      <c r="K99" s="141"/>
    </row>
    <row r="100" spans="2:11" hidden="1" outlineLevel="1" x14ac:dyDescent="0.2">
      <c r="B100" s="141"/>
      <c r="C100" s="141" t="s">
        <v>181</v>
      </c>
      <c r="D100" s="141" t="s">
        <v>180</v>
      </c>
      <c r="E100" s="141" t="str">
        <f t="shared" si="1"/>
        <v>China Republica Popular CHN</v>
      </c>
      <c r="F100" s="142"/>
      <c r="G100" s="142"/>
      <c r="H100" s="141" t="str">
        <f>ACTUACIONES!B44</f>
        <v xml:space="preserve"> British Ladies Amateur Championship</v>
      </c>
      <c r="I100" s="141" t="str">
        <f>ACTUACIONES!A44</f>
        <v>13-044</v>
      </c>
      <c r="J100" s="141" t="str">
        <f t="shared" si="2"/>
        <v xml:space="preserve"> British Ladies Amateur Championship 13-044</v>
      </c>
      <c r="K100" s="141"/>
    </row>
    <row r="101" spans="2:11" hidden="1" outlineLevel="1" x14ac:dyDescent="0.2">
      <c r="B101" s="141"/>
      <c r="C101" s="141" t="s">
        <v>183</v>
      </c>
      <c r="D101" s="141" t="s">
        <v>182</v>
      </c>
      <c r="E101" s="141" t="str">
        <f t="shared" si="1"/>
        <v>Costa de Marfil CIV</v>
      </c>
      <c r="F101" s="142"/>
      <c r="G101" s="142"/>
      <c r="H101" s="141" t="str">
        <f>ACTUACIONES!B45</f>
        <v>Vagliano Trophy-Match Int.Europa-I.Britá</v>
      </c>
      <c r="I101" s="141" t="str">
        <f>ACTUACIONES!A45</f>
        <v>13-045</v>
      </c>
      <c r="J101" s="141" t="str">
        <f t="shared" si="2"/>
        <v>Vagliano Trophy-Match Int.Europa-I.Britá 13-045</v>
      </c>
      <c r="K101" s="141"/>
    </row>
    <row r="102" spans="2:11" hidden="1" outlineLevel="1" x14ac:dyDescent="0.2">
      <c r="B102" s="141"/>
      <c r="C102" s="141" t="s">
        <v>185</v>
      </c>
      <c r="D102" s="141" t="s">
        <v>184</v>
      </c>
      <c r="E102" s="141" t="str">
        <f t="shared" si="1"/>
        <v>Camerun CMR</v>
      </c>
      <c r="F102" s="142"/>
      <c r="G102" s="142"/>
      <c r="H102" s="141" t="str">
        <f>ACTUACIONES!B46</f>
        <v>Grand Prix de Chiberta Femenino</v>
      </c>
      <c r="I102" s="141" t="str">
        <f>ACTUACIONES!A46</f>
        <v>13-046</v>
      </c>
      <c r="J102" s="141" t="str">
        <f t="shared" si="2"/>
        <v>Grand Prix de Chiberta Femenino 13-046</v>
      </c>
      <c r="K102" s="141"/>
    </row>
    <row r="103" spans="2:11" hidden="1" outlineLevel="1" x14ac:dyDescent="0.2">
      <c r="B103" s="141"/>
      <c r="C103" s="141" t="s">
        <v>187</v>
      </c>
      <c r="D103" s="141" t="s">
        <v>186</v>
      </c>
      <c r="E103" s="141" t="str">
        <f t="shared" si="1"/>
        <v>I. Cook (Nueva Zelanda) COK</v>
      </c>
      <c r="F103" s="142"/>
      <c r="G103" s="142"/>
      <c r="H103" s="141" t="str">
        <f>ACTUACIONES!B47</f>
        <v>Cº Comunidad de Madrid Femenino</v>
      </c>
      <c r="I103" s="141" t="str">
        <f>ACTUACIONES!A47</f>
        <v>13-047</v>
      </c>
      <c r="J103" s="141" t="str">
        <f t="shared" si="2"/>
        <v>Cº Comunidad de Madrid Femenino 13-047</v>
      </c>
      <c r="K103" s="141"/>
    </row>
    <row r="104" spans="2:11" hidden="1" outlineLevel="1" x14ac:dyDescent="0.2">
      <c r="B104" s="141"/>
      <c r="C104" s="141" t="s">
        <v>189</v>
      </c>
      <c r="D104" s="141" t="s">
        <v>188</v>
      </c>
      <c r="E104" s="141" t="str">
        <f t="shared" si="1"/>
        <v>Colombia COL</v>
      </c>
      <c r="F104" s="142"/>
      <c r="G104" s="142"/>
      <c r="H104" s="141" t="str">
        <f>ACTUACIONES!B48</f>
        <v>Cº Europa Girls (sub-18) por equipos</v>
      </c>
      <c r="I104" s="141" t="str">
        <f>ACTUACIONES!A48</f>
        <v>13-048</v>
      </c>
      <c r="J104" s="141" t="str">
        <f t="shared" si="2"/>
        <v>Cº Europa Girls (sub-18) por equipos 13-048</v>
      </c>
      <c r="K104" s="141"/>
    </row>
    <row r="105" spans="2:11" hidden="1" outlineLevel="1" x14ac:dyDescent="0.2">
      <c r="B105" s="141"/>
      <c r="C105" s="141" t="s">
        <v>191</v>
      </c>
      <c r="D105" s="141" t="s">
        <v>190</v>
      </c>
      <c r="E105" s="141" t="str">
        <f t="shared" si="1"/>
        <v>Comores COM</v>
      </c>
      <c r="F105" s="142"/>
      <c r="G105" s="142"/>
      <c r="H105" s="141" t="str">
        <f>ACTUACIONES!B49</f>
        <v>Cº Europa Absoluto por Equipos Femenino</v>
      </c>
      <c r="I105" s="141" t="str">
        <f>ACTUACIONES!A49</f>
        <v>13-049</v>
      </c>
      <c r="J105" s="141" t="str">
        <f t="shared" si="2"/>
        <v>Cº Europa Absoluto por Equipos Femenino 13-049</v>
      </c>
      <c r="K105" s="141"/>
    </row>
    <row r="106" spans="2:11" hidden="1" outlineLevel="1" x14ac:dyDescent="0.2">
      <c r="B106" s="141"/>
      <c r="C106" s="141" t="s">
        <v>193</v>
      </c>
      <c r="D106" s="141" t="s">
        <v>192</v>
      </c>
      <c r="E106" s="141" t="str">
        <f t="shared" si="1"/>
        <v>Cabo Verde CPV</v>
      </c>
      <c r="F106" s="142"/>
      <c r="G106" s="142"/>
      <c r="H106" s="141" t="str">
        <f>ACTUACIONES!B50</f>
        <v>Cº Internacional Holanda Femenino</v>
      </c>
      <c r="I106" s="141" t="str">
        <f>ACTUACIONES!A50</f>
        <v>13-050</v>
      </c>
      <c r="J106" s="141" t="str">
        <f t="shared" si="2"/>
        <v>Cº Internacional Holanda Femenino 13-050</v>
      </c>
      <c r="K106" s="141"/>
    </row>
    <row r="107" spans="2:11" hidden="1" outlineLevel="1" x14ac:dyDescent="0.2">
      <c r="B107" s="141"/>
      <c r="C107" s="141" t="s">
        <v>195</v>
      </c>
      <c r="D107" s="141" t="s">
        <v>194</v>
      </c>
      <c r="E107" s="141" t="str">
        <f t="shared" si="1"/>
        <v>Costa Rica CRC</v>
      </c>
      <c r="F107" s="142"/>
      <c r="G107" s="142"/>
      <c r="H107" s="141" t="str">
        <f>ACTUACIONES!B51</f>
        <v>Grand Prix de Landes Femenino</v>
      </c>
      <c r="I107" s="141" t="str">
        <f>ACTUACIONES!A51</f>
        <v>13-051</v>
      </c>
      <c r="J107" s="141" t="str">
        <f t="shared" si="2"/>
        <v>Grand Prix de Landes Femenino 13-051</v>
      </c>
      <c r="K107" s="141"/>
    </row>
    <row r="108" spans="2:11" hidden="1" outlineLevel="1" x14ac:dyDescent="0.2">
      <c r="B108" s="141"/>
      <c r="C108" s="141" t="s">
        <v>197</v>
      </c>
      <c r="D108" s="141" t="s">
        <v>196</v>
      </c>
      <c r="E108" s="141" t="str">
        <f t="shared" si="1"/>
        <v>Croacia CRO</v>
      </c>
      <c r="F108" s="142"/>
      <c r="G108" s="142"/>
      <c r="H108" s="141" t="str">
        <f>ACTUACIONES!B52</f>
        <v>Cº Europa Individual Femenino</v>
      </c>
      <c r="I108" s="141" t="str">
        <f>ACTUACIONES!A52</f>
        <v>13-052</v>
      </c>
      <c r="J108" s="141" t="str">
        <f t="shared" si="2"/>
        <v>Cº Europa Individual Femenino 13-052</v>
      </c>
      <c r="K108" s="141"/>
    </row>
    <row r="109" spans="2:11" hidden="1" outlineLevel="1" x14ac:dyDescent="0.2">
      <c r="B109" s="141"/>
      <c r="C109" s="141" t="s">
        <v>199</v>
      </c>
      <c r="D109" s="141" t="s">
        <v>198</v>
      </c>
      <c r="E109" s="141" t="str">
        <f t="shared" si="1"/>
        <v>Cuba CUB</v>
      </c>
      <c r="F109" s="142"/>
      <c r="G109" s="142"/>
      <c r="H109" s="141" t="str">
        <f>ACTUACIONES!B53</f>
        <v>British Girls Championship</v>
      </c>
      <c r="I109" s="141" t="str">
        <f>ACTUACIONES!A53</f>
        <v>13-053</v>
      </c>
      <c r="J109" s="141" t="str">
        <f t="shared" si="2"/>
        <v>British Girls Championship 13-053</v>
      </c>
      <c r="K109" s="141"/>
    </row>
    <row r="110" spans="2:11" hidden="1" outlineLevel="1" x14ac:dyDescent="0.2">
      <c r="B110" s="141"/>
      <c r="C110" s="141" t="s">
        <v>201</v>
      </c>
      <c r="D110" s="141" t="s">
        <v>200</v>
      </c>
      <c r="E110" s="141" t="str">
        <f t="shared" si="1"/>
        <v>Curacao CUC</v>
      </c>
      <c r="F110" s="142"/>
      <c r="G110" s="142"/>
      <c r="H110" s="141" t="str">
        <f>ACTUACIONES!B54</f>
        <v>Cº Internacional de Finlandia Femenino</v>
      </c>
      <c r="I110" s="141" t="str">
        <f>ACTUACIONES!A54</f>
        <v>13-054</v>
      </c>
      <c r="J110" s="141" t="str">
        <f t="shared" si="2"/>
        <v>Cº Internacional de Finlandia Femenino 13-054</v>
      </c>
      <c r="K110" s="141"/>
    </row>
    <row r="111" spans="2:11" hidden="1" outlineLevel="1" x14ac:dyDescent="0.2">
      <c r="B111" s="141"/>
      <c r="C111" s="141" t="s">
        <v>203</v>
      </c>
      <c r="D111" s="141" t="s">
        <v>202</v>
      </c>
      <c r="E111" s="141" t="str">
        <f t="shared" si="1"/>
        <v>Chipre CYP</v>
      </c>
      <c r="F111" s="142"/>
      <c r="G111" s="142"/>
      <c r="H111" s="141" t="str">
        <f>ACTUACIONES!B55</f>
        <v>Cº Internacional Béliga sub-18 Femenino</v>
      </c>
      <c r="I111" s="141" t="str">
        <f>ACTUACIONES!A55</f>
        <v>13-055</v>
      </c>
      <c r="J111" s="141" t="str">
        <f t="shared" si="2"/>
        <v>Cº Internacional Béliga sub-18 Femenino 13-055</v>
      </c>
      <c r="K111" s="141"/>
    </row>
    <row r="112" spans="2:11" hidden="1" outlineLevel="1" x14ac:dyDescent="0.2">
      <c r="B112" s="141"/>
      <c r="C112" s="141" t="s">
        <v>205</v>
      </c>
      <c r="D112" s="141" t="s">
        <v>204</v>
      </c>
      <c r="E112" s="141" t="str">
        <f t="shared" si="1"/>
        <v>República Checa CZE</v>
      </c>
      <c r="F112" s="142"/>
      <c r="G112" s="142"/>
      <c r="H112" s="141" t="str">
        <f>ACTUACIONES!B56</f>
        <v>Interterritorial España sub-25 Femenino</v>
      </c>
      <c r="I112" s="141" t="str">
        <f>ACTUACIONES!A56</f>
        <v>13-056</v>
      </c>
      <c r="J112" s="141" t="str">
        <f t="shared" si="2"/>
        <v>Interterritorial España sub-25 Femenino 13-056</v>
      </c>
      <c r="K112" s="141"/>
    </row>
    <row r="113" spans="2:11" hidden="1" outlineLevel="1" x14ac:dyDescent="0.2">
      <c r="B113" s="141"/>
      <c r="C113" s="141" t="s">
        <v>207</v>
      </c>
      <c r="D113" s="141" t="s">
        <v>206</v>
      </c>
      <c r="E113" s="141" t="str">
        <f t="shared" si="1"/>
        <v>Dinamarca DEN</v>
      </c>
      <c r="F113" s="142"/>
      <c r="G113" s="142"/>
      <c r="H113" s="141" t="str">
        <f>ACTUACIONES!B57</f>
        <v>Cº de Europa de Clubes Femenino</v>
      </c>
      <c r="I113" s="141" t="str">
        <f>ACTUACIONES!A57</f>
        <v>13-057</v>
      </c>
      <c r="J113" s="141" t="str">
        <f t="shared" si="2"/>
        <v>Cº de Europa de Clubes Femenino 13-057</v>
      </c>
      <c r="K113" s="141"/>
    </row>
    <row r="114" spans="2:11" hidden="1" outlineLevel="1" x14ac:dyDescent="0.2">
      <c r="B114" s="141"/>
      <c r="C114" s="141" t="s">
        <v>209</v>
      </c>
      <c r="D114" s="141" t="s">
        <v>208</v>
      </c>
      <c r="E114" s="141" t="str">
        <f t="shared" si="1"/>
        <v>Djibuti DJI</v>
      </c>
      <c r="F114" s="142"/>
      <c r="G114" s="142"/>
      <c r="H114" s="141" t="str">
        <f>ACTUACIONES!B58</f>
        <v>Concentración EEUU - CTAF</v>
      </c>
      <c r="I114" s="141" t="str">
        <f>ACTUACIONES!A58</f>
        <v>13-058</v>
      </c>
      <c r="J114" s="141" t="str">
        <f t="shared" si="2"/>
        <v>Concentración EEUU - CTAF 13-058</v>
      </c>
      <c r="K114" s="141"/>
    </row>
    <row r="115" spans="2:11" hidden="1" outlineLevel="1" x14ac:dyDescent="0.2">
      <c r="B115" s="141"/>
      <c r="C115" s="141" t="s">
        <v>211</v>
      </c>
      <c r="D115" s="141" t="s">
        <v>210</v>
      </c>
      <c r="E115" s="141" t="str">
        <f t="shared" si="1"/>
        <v>Dominica DMA</v>
      </c>
      <c r="F115" s="142"/>
      <c r="G115" s="142"/>
      <c r="H115" s="141" t="str">
        <f>ACTUACIONES!B59</f>
        <v>British Ladies Stroke Play</v>
      </c>
      <c r="I115" s="141" t="str">
        <f>ACTUACIONES!A59</f>
        <v>13-059</v>
      </c>
      <c r="J115" s="141" t="str">
        <f t="shared" si="2"/>
        <v>British Ladies Stroke Play 13-059</v>
      </c>
      <c r="K115" s="141"/>
    </row>
    <row r="116" spans="2:11" hidden="1" outlineLevel="1" x14ac:dyDescent="0.2">
      <c r="B116" s="141"/>
      <c r="C116" s="141" t="s">
        <v>213</v>
      </c>
      <c r="D116" s="141" t="s">
        <v>212</v>
      </c>
      <c r="E116" s="141" t="str">
        <f t="shared" si="1"/>
        <v>Republica Dominicana DOM</v>
      </c>
      <c r="F116" s="142"/>
      <c r="G116" s="142"/>
      <c r="H116" s="141" t="str">
        <f>ACTUACIONES!B60</f>
        <v>McGregor Trophy-Int.Inglaterra sub-16</v>
      </c>
      <c r="I116" s="141" t="str">
        <f>ACTUACIONES!A60</f>
        <v>13-060</v>
      </c>
      <c r="J116" s="141" t="str">
        <f t="shared" si="2"/>
        <v>McGregor Trophy-Int.Inglaterra sub-16 13-060</v>
      </c>
      <c r="K116" s="141"/>
    </row>
    <row r="117" spans="2:11" hidden="1" outlineLevel="1" x14ac:dyDescent="0.2">
      <c r="B117" s="141"/>
      <c r="C117" s="141" t="s">
        <v>215</v>
      </c>
      <c r="D117" s="141" t="s">
        <v>214</v>
      </c>
      <c r="E117" s="141" t="str">
        <f t="shared" si="1"/>
        <v>Ecuador ECU</v>
      </c>
      <c r="F117" s="142"/>
      <c r="G117" s="142"/>
      <c r="H117" s="141" t="str">
        <f>ACTUACIONES!B61</f>
        <v>Evian Masters Juniors Cup</v>
      </c>
      <c r="I117" s="141" t="str">
        <f>ACTUACIONES!A61</f>
        <v>13-062</v>
      </c>
      <c r="J117" s="141" t="str">
        <f t="shared" si="2"/>
        <v>Evian Masters Juniors Cup 13-062</v>
      </c>
      <c r="K117" s="141"/>
    </row>
    <row r="118" spans="2:11" hidden="1" outlineLevel="1" x14ac:dyDescent="0.2">
      <c r="B118" s="141"/>
      <c r="C118" s="141" t="s">
        <v>217</v>
      </c>
      <c r="D118" s="141" t="s">
        <v>216</v>
      </c>
      <c r="E118" s="141" t="str">
        <f t="shared" si="1"/>
        <v>Egipto EGY</v>
      </c>
      <c r="F118" s="142"/>
      <c r="G118" s="142"/>
      <c r="H118" s="141" t="str">
        <f>ACTUACIONES!B62</f>
        <v>European Young Masters-Cº Europa sub-16</v>
      </c>
      <c r="I118" s="141" t="str">
        <f>ACTUACIONES!A62</f>
        <v>13-063</v>
      </c>
      <c r="J118" s="141" t="str">
        <f t="shared" si="2"/>
        <v>European Young Masters-Cº Europa sub-16 13-063</v>
      </c>
      <c r="K118" s="141"/>
    </row>
    <row r="119" spans="2:11" hidden="1" outlineLevel="1" x14ac:dyDescent="0.2">
      <c r="B119" s="141"/>
      <c r="C119" s="141" t="s">
        <v>219</v>
      </c>
      <c r="D119" s="141" t="s">
        <v>218</v>
      </c>
      <c r="E119" s="141" t="str">
        <f t="shared" si="1"/>
        <v>Inglaterra ENG</v>
      </c>
      <c r="F119" s="142"/>
      <c r="G119" s="142"/>
      <c r="H119" s="141" t="str">
        <f>ACTUACIONES!B63</f>
        <v>XVII Mach Juvenil España-Portugal sub-16</v>
      </c>
      <c r="I119" s="141" t="str">
        <f>ACTUACIONES!A63</f>
        <v>13-064</v>
      </c>
      <c r="J119" s="141" t="str">
        <f t="shared" si="2"/>
        <v>XVII Mach Juvenil España-Portugal sub-16 13-064</v>
      </c>
      <c r="K119" s="141"/>
    </row>
    <row r="120" spans="2:11" hidden="1" outlineLevel="1" x14ac:dyDescent="0.2">
      <c r="B120" s="141"/>
      <c r="C120" s="141" t="s">
        <v>221</v>
      </c>
      <c r="D120" s="141" t="s">
        <v>220</v>
      </c>
      <c r="E120" s="141" t="str">
        <f t="shared" si="1"/>
        <v>Eritrea ERI</v>
      </c>
      <c r="F120" s="142"/>
      <c r="G120" s="142"/>
      <c r="H120" s="141" t="str">
        <f>ACTUACIONES!B64</f>
        <v>Reid Trophy-Int.Inglaterra sub-14</v>
      </c>
      <c r="I120" s="141" t="str">
        <f>ACTUACIONES!A64</f>
        <v>13-065</v>
      </c>
      <c r="J120" s="141" t="str">
        <f t="shared" si="2"/>
        <v>Reid Trophy-Int.Inglaterra sub-14 13-065</v>
      </c>
      <c r="K120" s="141"/>
    </row>
    <row r="121" spans="2:11" hidden="1" outlineLevel="1" x14ac:dyDescent="0.2">
      <c r="B121" s="141"/>
      <c r="C121" s="141" t="s">
        <v>223</v>
      </c>
      <c r="D121" s="141" t="s">
        <v>222</v>
      </c>
      <c r="E121" s="141" t="str">
        <f t="shared" si="1"/>
        <v>El Salvador ESA</v>
      </c>
      <c r="F121" s="142"/>
      <c r="G121" s="142"/>
      <c r="H121" s="141" t="str">
        <f>ACTUACIONES!B65</f>
        <v>X Match Juvenil Inglaterra-España sub-16</v>
      </c>
      <c r="I121" s="141" t="str">
        <f>ACTUACIONES!A65</f>
        <v>13-066</v>
      </c>
      <c r="J121" s="141" t="str">
        <f t="shared" si="2"/>
        <v>X Match Juvenil Inglaterra-España sub-16 13-066</v>
      </c>
      <c r="K121" s="141"/>
    </row>
    <row r="122" spans="2:11" hidden="1" outlineLevel="1" x14ac:dyDescent="0.2">
      <c r="B122" s="141"/>
      <c r="C122" s="141" t="s">
        <v>225</v>
      </c>
      <c r="D122" s="141" t="s">
        <v>224</v>
      </c>
      <c r="E122" s="141" t="str">
        <f t="shared" si="1"/>
        <v>Escocia ESC</v>
      </c>
      <c r="F122" s="142"/>
      <c r="G122" s="142"/>
      <c r="H122" s="141" t="str">
        <f>ACTUACIONES!B66</f>
        <v>Under 16 Open Stroke Play Ch.(sub-16)</v>
      </c>
      <c r="I122" s="141" t="str">
        <f>ACTUACIONES!A66</f>
        <v>13-067</v>
      </c>
      <c r="J122" s="141" t="str">
        <f t="shared" si="2"/>
        <v>Under 16 Open Stroke Play Ch.(sub-16) 13-067</v>
      </c>
      <c r="K122" s="141"/>
    </row>
    <row r="123" spans="2:11" hidden="1" outlineLevel="1" x14ac:dyDescent="0.2">
      <c r="B123" s="141"/>
      <c r="C123" s="141" t="s">
        <v>82</v>
      </c>
      <c r="D123" s="141" t="s">
        <v>226</v>
      </c>
      <c r="E123" s="141" t="str">
        <f t="shared" si="1"/>
        <v>España ESP</v>
      </c>
      <c r="F123" s="142"/>
      <c r="G123" s="142"/>
      <c r="H123" s="141" t="str">
        <f>ACTUACIONES!B67</f>
        <v>Lacoste 4 Naciones</v>
      </c>
      <c r="I123" s="141" t="str">
        <f>ACTUACIONES!A67</f>
        <v>13-068</v>
      </c>
      <c r="J123" s="141" t="str">
        <f t="shared" si="2"/>
        <v>Lacoste 4 Naciones 13-068</v>
      </c>
      <c r="K123" s="141"/>
    </row>
    <row r="124" spans="2:11" hidden="1" outlineLevel="1" x14ac:dyDescent="0.2">
      <c r="B124" s="141"/>
      <c r="C124" s="141" t="s">
        <v>228</v>
      </c>
      <c r="D124" s="141" t="s">
        <v>227</v>
      </c>
      <c r="E124" s="141" t="str">
        <f t="shared" si="1"/>
        <v>Estonia EST</v>
      </c>
      <c r="F124" s="142"/>
      <c r="G124" s="142"/>
      <c r="H124" s="141" t="str">
        <f>ACTUACIONES!B68</f>
        <v>Match Francia-España Juvenil</v>
      </c>
      <c r="I124" s="141" t="str">
        <f>ACTUACIONES!A68</f>
        <v>13-069</v>
      </c>
      <c r="J124" s="141" t="str">
        <f t="shared" ref="J124:J187" si="3">CONCATENATE(H124," ",I124)</f>
        <v>Match Francia-España Juvenil 13-069</v>
      </c>
      <c r="K124" s="141"/>
    </row>
    <row r="125" spans="2:11" hidden="1" outlineLevel="1" x14ac:dyDescent="0.2">
      <c r="B125" s="141"/>
      <c r="C125" s="141" t="s">
        <v>230</v>
      </c>
      <c r="D125" s="141" t="s">
        <v>229</v>
      </c>
      <c r="E125" s="141" t="str">
        <f t="shared" ref="E125:E188" si="4">CONCATENATE(C125," ",D125)</f>
        <v>Etiopia ETH</v>
      </c>
      <c r="F125" s="142"/>
      <c r="G125" s="142"/>
      <c r="H125" s="141" t="str">
        <f>ACTUACIONES!B69</f>
        <v>Varios CT Juvenil-Pruebas CTAF, CTAM</v>
      </c>
      <c r="I125" s="141" t="str">
        <f>ACTUACIONES!A69</f>
        <v>13-070</v>
      </c>
      <c r="J125" s="141" t="str">
        <f t="shared" si="3"/>
        <v>Varios CT Juvenil-Pruebas CTAF, CTAM 13-070</v>
      </c>
      <c r="K125" s="141"/>
    </row>
    <row r="126" spans="2:11" hidden="1" outlineLevel="1" x14ac:dyDescent="0.2">
      <c r="B126" s="141"/>
      <c r="C126" s="141" t="s">
        <v>232</v>
      </c>
      <c r="D126" s="141" t="s">
        <v>231</v>
      </c>
      <c r="E126" s="141" t="str">
        <f t="shared" si="4"/>
        <v>I. Fiji FIJ</v>
      </c>
      <c r="F126" s="142"/>
      <c r="G126" s="142"/>
      <c r="H126" s="141" t="str">
        <f>ACTUACIONES!B70</f>
        <v>Varios CTJ</v>
      </c>
      <c r="I126" s="141" t="str">
        <f>ACTUACIONES!A70</f>
        <v>13-071</v>
      </c>
      <c r="J126" s="141" t="str">
        <f t="shared" si="3"/>
        <v>Varios CTJ 13-071</v>
      </c>
      <c r="K126" s="141"/>
    </row>
    <row r="127" spans="2:11" hidden="1" outlineLevel="1" x14ac:dyDescent="0.2">
      <c r="B127" s="141"/>
      <c r="C127" s="141" t="s">
        <v>234</v>
      </c>
      <c r="D127" s="141" t="s">
        <v>233</v>
      </c>
      <c r="E127" s="141" t="str">
        <f t="shared" si="4"/>
        <v>Finlandia FIN</v>
      </c>
      <c r="F127" s="142"/>
      <c r="G127" s="142"/>
      <c r="H127" s="141" t="str">
        <f>ACTUACIONES!B71</f>
        <v>Becados-Concentraciones</v>
      </c>
      <c r="I127" s="141" t="str">
        <f>ACTUACIONES!A71</f>
        <v>13-072</v>
      </c>
      <c r="J127" s="141" t="str">
        <f t="shared" si="3"/>
        <v>Becados-Concentraciones 13-072</v>
      </c>
      <c r="K127" s="141"/>
    </row>
    <row r="128" spans="2:11" hidden="1" outlineLevel="1" x14ac:dyDescent="0.2">
      <c r="B128" s="141"/>
      <c r="C128" s="141" t="s">
        <v>236</v>
      </c>
      <c r="D128" s="141" t="s">
        <v>235</v>
      </c>
      <c r="E128" s="141" t="str">
        <f t="shared" si="4"/>
        <v>Francia FRA</v>
      </c>
      <c r="F128" s="142"/>
      <c r="G128" s="142"/>
      <c r="H128" s="141" t="str">
        <f>ACTUACIONES!B72</f>
        <v>Becados - Competiciones</v>
      </c>
      <c r="I128" s="141" t="str">
        <f>ACTUACIONES!A72</f>
        <v>13-073</v>
      </c>
      <c r="J128" s="141" t="str">
        <f t="shared" si="3"/>
        <v>Becados - Competiciones 13-073</v>
      </c>
      <c r="K128" s="141"/>
    </row>
    <row r="129" spans="2:11" hidden="1" outlineLevel="1" x14ac:dyDescent="0.2">
      <c r="B129" s="141"/>
      <c r="C129" s="141" t="s">
        <v>238</v>
      </c>
      <c r="D129" s="141" t="s">
        <v>237</v>
      </c>
      <c r="E129" s="141" t="str">
        <f t="shared" si="4"/>
        <v>Gabon GAB</v>
      </c>
      <c r="F129" s="142"/>
      <c r="G129" s="142"/>
      <c r="H129" s="141" t="str">
        <f>ACTUACIONES!B73</f>
        <v>Open de España de Golf</v>
      </c>
      <c r="I129" s="141" t="str">
        <f>ACTUACIONES!A73</f>
        <v>13-074</v>
      </c>
      <c r="J129" s="141" t="str">
        <f t="shared" si="3"/>
        <v>Open de España de Golf 13-074</v>
      </c>
      <c r="K129" s="141"/>
    </row>
    <row r="130" spans="2:11" hidden="1" outlineLevel="1" x14ac:dyDescent="0.2">
      <c r="B130" s="141"/>
      <c r="C130" s="141" t="s">
        <v>240</v>
      </c>
      <c r="D130" s="141" t="s">
        <v>239</v>
      </c>
      <c r="E130" s="141" t="str">
        <f t="shared" si="4"/>
        <v>Gales GAL</v>
      </c>
      <c r="F130" s="142"/>
      <c r="G130" s="142"/>
      <c r="H130" s="141" t="str">
        <f>ACTUACIONES!B74</f>
        <v>Arbitrajes</v>
      </c>
      <c r="I130" s="141" t="str">
        <f>ACTUACIONES!A74</f>
        <v>13-075</v>
      </c>
      <c r="J130" s="141" t="str">
        <f t="shared" si="3"/>
        <v>Arbitrajes 13-075</v>
      </c>
      <c r="K130" s="141"/>
    </row>
    <row r="131" spans="2:11" hidden="1" outlineLevel="1" x14ac:dyDescent="0.2">
      <c r="B131" s="141"/>
      <c r="C131" s="141" t="s">
        <v>242</v>
      </c>
      <c r="D131" s="141" t="s">
        <v>241</v>
      </c>
      <c r="E131" s="141" t="str">
        <f t="shared" si="4"/>
        <v>Gambia GAM</v>
      </c>
      <c r="F131" s="142"/>
      <c r="G131" s="142"/>
      <c r="H131" s="141" t="str">
        <f>ACTUACIONES!B75</f>
        <v>Comisión Antidopaje</v>
      </c>
      <c r="I131" s="141" t="str">
        <f>ACTUACIONES!A75</f>
        <v>13-076</v>
      </c>
      <c r="J131" s="141" t="str">
        <f t="shared" si="3"/>
        <v>Comisión Antidopaje 13-076</v>
      </c>
      <c r="K131" s="141"/>
    </row>
    <row r="132" spans="2:11" hidden="1" outlineLevel="1" x14ac:dyDescent="0.2">
      <c r="B132" s="141"/>
      <c r="C132" s="141" t="s">
        <v>244</v>
      </c>
      <c r="D132" s="141" t="s">
        <v>243</v>
      </c>
      <c r="E132" s="141" t="str">
        <f t="shared" si="4"/>
        <v>Gran Bretaña GBR</v>
      </c>
      <c r="F132" s="142"/>
      <c r="G132" s="142"/>
      <c r="H132" s="141" t="str">
        <f>ACTUACIONES!B76</f>
        <v>Concentración Pre-europeos CTAF</v>
      </c>
      <c r="I132" s="141" t="str">
        <f>ACTUACIONES!A76</f>
        <v>13-077</v>
      </c>
      <c r="J132" s="141" t="str">
        <f t="shared" si="3"/>
        <v>Concentración Pre-europeos CTAF 13-077</v>
      </c>
      <c r="K132" s="141"/>
    </row>
    <row r="133" spans="2:11" hidden="1" outlineLevel="1" x14ac:dyDescent="0.2">
      <c r="B133" s="141"/>
      <c r="C133" s="141" t="s">
        <v>246</v>
      </c>
      <c r="D133" s="141" t="s">
        <v>245</v>
      </c>
      <c r="E133" s="141" t="str">
        <f t="shared" si="4"/>
        <v>Guinea-Bissau GBS</v>
      </c>
      <c r="F133" s="142"/>
      <c r="G133" s="142"/>
      <c r="H133" s="141" t="str">
        <f>ACTUACIONES!B77</f>
        <v>Concentración 1ª Pre-temp. CTAF</v>
      </c>
      <c r="I133" s="141" t="str">
        <f>ACTUACIONES!A77</f>
        <v>13-078</v>
      </c>
      <c r="J133" s="141" t="str">
        <f t="shared" si="3"/>
        <v>Concentración 1ª Pre-temp. CTAF 13-078</v>
      </c>
      <c r="K133" s="141"/>
    </row>
    <row r="134" spans="2:11" hidden="1" outlineLevel="1" x14ac:dyDescent="0.2">
      <c r="B134" s="141"/>
      <c r="C134" s="141" t="s">
        <v>248</v>
      </c>
      <c r="D134" s="141" t="s">
        <v>247</v>
      </c>
      <c r="E134" s="141" t="str">
        <f t="shared" si="4"/>
        <v>Georgia GEO</v>
      </c>
      <c r="F134" s="142"/>
      <c r="G134" s="142"/>
      <c r="H134" s="141" t="str">
        <f>ACTUACIONES!B78</f>
        <v>Concentración 2ª Pre-temp CTAF</v>
      </c>
      <c r="I134" s="141" t="str">
        <f>ACTUACIONES!A78</f>
        <v>13-079</v>
      </c>
      <c r="J134" s="141" t="str">
        <f t="shared" si="3"/>
        <v>Concentración 2ª Pre-temp CTAF 13-079</v>
      </c>
      <c r="K134" s="141"/>
    </row>
    <row r="135" spans="2:11" hidden="1" outlineLevel="1" x14ac:dyDescent="0.2">
      <c r="B135" s="141"/>
      <c r="C135" s="141" t="s">
        <v>250</v>
      </c>
      <c r="D135" s="141" t="s">
        <v>249</v>
      </c>
      <c r="E135" s="141" t="str">
        <f t="shared" si="4"/>
        <v>Guinea Ecuatorial GEQ</v>
      </c>
      <c r="F135" s="142"/>
      <c r="G135" s="142"/>
      <c r="H135" s="141" t="str">
        <f>ACTUACIONES!B79</f>
        <v>Concentración 3ª Pre-temp CTAF</v>
      </c>
      <c r="I135" s="141" t="str">
        <f>ACTUACIONES!A79</f>
        <v>13-080</v>
      </c>
      <c r="J135" s="141" t="str">
        <f t="shared" si="3"/>
        <v>Concentración 3ª Pre-temp CTAF 13-080</v>
      </c>
      <c r="K135" s="141"/>
    </row>
    <row r="136" spans="2:11" hidden="1" outlineLevel="1" x14ac:dyDescent="0.2">
      <c r="B136" s="141"/>
      <c r="C136" s="141" t="s">
        <v>252</v>
      </c>
      <c r="D136" s="141" t="s">
        <v>251</v>
      </c>
      <c r="E136" s="141" t="str">
        <f t="shared" si="4"/>
        <v>Alemania GER</v>
      </c>
      <c r="F136" s="142"/>
      <c r="G136" s="142"/>
      <c r="H136" s="141" t="str">
        <f>ACTUACIONES!B80</f>
        <v>Cº por invitación CTAF</v>
      </c>
      <c r="I136" s="141" t="str">
        <f>ACTUACIONES!A80</f>
        <v>13-081</v>
      </c>
      <c r="J136" s="141" t="str">
        <f t="shared" si="3"/>
        <v>Cº por invitación CTAF 13-081</v>
      </c>
      <c r="K136" s="141"/>
    </row>
    <row r="137" spans="2:11" hidden="1" outlineLevel="1" x14ac:dyDescent="0.2">
      <c r="B137" s="141"/>
      <c r="C137" s="141" t="s">
        <v>254</v>
      </c>
      <c r="D137" s="141" t="s">
        <v>253</v>
      </c>
      <c r="E137" s="141" t="str">
        <f t="shared" si="4"/>
        <v>Ghana GHA</v>
      </c>
      <c r="F137" s="142"/>
      <c r="G137" s="142"/>
      <c r="H137" s="141" t="str">
        <f>ACTUACIONES!B81</f>
        <v>Programa Neo Pro</v>
      </c>
      <c r="I137" s="141" t="str">
        <f>ACTUACIONES!A81</f>
        <v>13-082</v>
      </c>
      <c r="J137" s="141" t="str">
        <f t="shared" si="3"/>
        <v>Programa Neo Pro 13-082</v>
      </c>
      <c r="K137" s="141"/>
    </row>
    <row r="138" spans="2:11" hidden="1" outlineLevel="1" x14ac:dyDescent="0.2">
      <c r="B138" s="141"/>
      <c r="C138" s="141" t="s">
        <v>256</v>
      </c>
      <c r="D138" s="141" t="s">
        <v>255</v>
      </c>
      <c r="E138" s="141" t="str">
        <f t="shared" si="4"/>
        <v>Gibraltar GIB</v>
      </c>
      <c r="F138" s="142"/>
      <c r="G138" s="142"/>
      <c r="H138" s="141" t="str">
        <f>ACTUACIONES!B82</f>
        <v>USPGA QS</v>
      </c>
      <c r="I138" s="141" t="str">
        <f>ACTUACIONES!A82</f>
        <v>13-083</v>
      </c>
      <c r="J138" s="141" t="str">
        <f t="shared" si="3"/>
        <v>USPGA QS 13-083</v>
      </c>
      <c r="K138" s="141"/>
    </row>
    <row r="139" spans="2:11" hidden="1" outlineLevel="1" x14ac:dyDescent="0.2">
      <c r="B139" s="141"/>
      <c r="C139" s="141" t="s">
        <v>258</v>
      </c>
      <c r="D139" s="141" t="s">
        <v>257</v>
      </c>
      <c r="E139" s="141" t="str">
        <f t="shared" si="4"/>
        <v>Grecia GRE</v>
      </c>
      <c r="F139" s="142"/>
      <c r="G139" s="142"/>
      <c r="H139" s="141" t="str">
        <f>ACTUACIONES!B83</f>
        <v>EPGA QS</v>
      </c>
      <c r="I139" s="141" t="str">
        <f>ACTUACIONES!A83</f>
        <v>13-084</v>
      </c>
      <c r="J139" s="141" t="str">
        <f t="shared" si="3"/>
        <v>EPGA QS 13-084</v>
      </c>
      <c r="K139" s="141"/>
    </row>
    <row r="140" spans="2:11" hidden="1" outlineLevel="1" x14ac:dyDescent="0.2">
      <c r="B140" s="141"/>
      <c r="C140" s="141" t="s">
        <v>260</v>
      </c>
      <c r="D140" s="141" t="s">
        <v>259</v>
      </c>
      <c r="E140" s="141" t="str">
        <f t="shared" si="4"/>
        <v>I. Granada GRN</v>
      </c>
      <c r="F140" s="142"/>
      <c r="G140" s="142"/>
      <c r="H140" s="141" t="str">
        <f>ACTUACIONES!B84</f>
        <v>LPGA QS</v>
      </c>
      <c r="I140" s="141" t="str">
        <f>ACTUACIONES!A84</f>
        <v>13-085</v>
      </c>
      <c r="J140" s="141" t="str">
        <f t="shared" si="3"/>
        <v>LPGA QS 13-085</v>
      </c>
      <c r="K140" s="141"/>
    </row>
    <row r="141" spans="2:11" hidden="1" outlineLevel="1" x14ac:dyDescent="0.2">
      <c r="B141" s="141"/>
      <c r="C141" s="141" t="s">
        <v>262</v>
      </c>
      <c r="D141" s="141" t="s">
        <v>261</v>
      </c>
      <c r="E141" s="141" t="str">
        <f t="shared" si="4"/>
        <v>Groenlandia GRO</v>
      </c>
      <c r="F141" s="142"/>
      <c r="G141" s="142"/>
      <c r="H141" s="141" t="str">
        <f>ACTUACIONES!B85</f>
        <v>LET QS</v>
      </c>
      <c r="I141" s="141" t="str">
        <f>ACTUACIONES!A85</f>
        <v>13-086</v>
      </c>
      <c r="J141" s="141" t="str">
        <f t="shared" si="3"/>
        <v>LET QS 13-086</v>
      </c>
      <c r="K141" s="141"/>
    </row>
    <row r="142" spans="2:11" hidden="1" outlineLevel="1" x14ac:dyDescent="0.2">
      <c r="B142" s="141"/>
      <c r="C142" s="141" t="s">
        <v>264</v>
      </c>
      <c r="D142" s="141" t="s">
        <v>263</v>
      </c>
      <c r="E142" s="141" t="str">
        <f t="shared" si="4"/>
        <v>Guatemala GUA</v>
      </c>
      <c r="F142" s="142"/>
      <c r="G142" s="142"/>
      <c r="H142" s="141" t="str">
        <f>ACTUACIONES!B86</f>
        <v>Alps Tour</v>
      </c>
      <c r="I142" s="141" t="str">
        <f>ACTUACIONES!A86</f>
        <v>13-087</v>
      </c>
      <c r="J142" s="141" t="str">
        <f t="shared" si="3"/>
        <v>Alps Tour 13-087</v>
      </c>
      <c r="K142" s="141"/>
    </row>
    <row r="143" spans="2:11" hidden="1" outlineLevel="1" x14ac:dyDescent="0.2">
      <c r="B143" s="141"/>
      <c r="C143" s="141" t="s">
        <v>266</v>
      </c>
      <c r="D143" s="141" t="s">
        <v>265</v>
      </c>
      <c r="E143" s="141" t="str">
        <f t="shared" si="4"/>
        <v>Guinea-Conakry GUC</v>
      </c>
      <c r="F143" s="142"/>
      <c r="G143" s="142"/>
      <c r="H143" s="141" t="str">
        <f>ACTUACIONES!B87</f>
        <v>Asistencia Torneos y reuniones CTP</v>
      </c>
      <c r="I143" s="141" t="str">
        <f>ACTUACIONES!A87</f>
        <v>13-088</v>
      </c>
      <c r="J143" s="141" t="str">
        <f t="shared" si="3"/>
        <v>Asistencia Torneos y reuniones CTP 13-088</v>
      </c>
      <c r="K143" s="141"/>
    </row>
    <row r="144" spans="2:11" hidden="1" outlineLevel="1" x14ac:dyDescent="0.2">
      <c r="B144" s="141"/>
      <c r="C144" s="141" t="s">
        <v>268</v>
      </c>
      <c r="D144" s="141" t="s">
        <v>267</v>
      </c>
      <c r="E144" s="141" t="str">
        <f t="shared" si="4"/>
        <v>Guinea GUI</v>
      </c>
      <c r="F144" s="142"/>
      <c r="G144" s="142"/>
      <c r="H144" s="141" t="str">
        <f>ACTUACIONES!B88</f>
        <v>Circuito LETAS</v>
      </c>
      <c r="I144" s="141" t="str">
        <f>ACTUACIONES!A88</f>
        <v>13-089</v>
      </c>
      <c r="J144" s="141" t="str">
        <f t="shared" si="3"/>
        <v>Circuito LETAS 13-089</v>
      </c>
      <c r="K144" s="141"/>
    </row>
    <row r="145" spans="2:11" hidden="1" outlineLevel="1" x14ac:dyDescent="0.2">
      <c r="B145" s="141"/>
      <c r="C145" s="141" t="s">
        <v>270</v>
      </c>
      <c r="D145" s="141" t="s">
        <v>269</v>
      </c>
      <c r="E145" s="141" t="str">
        <f t="shared" si="4"/>
        <v>Guam GUM</v>
      </c>
      <c r="F145" s="142"/>
      <c r="G145" s="142"/>
      <c r="H145" s="141" t="str">
        <f>ACTUACIONES!B89</f>
        <v>Cº España Profesionales Femenino</v>
      </c>
      <c r="I145" s="141" t="str">
        <f>ACTUACIONES!A89</f>
        <v>13-090</v>
      </c>
      <c r="J145" s="141" t="str">
        <f t="shared" si="3"/>
        <v>Cº España Profesionales Femenino 13-090</v>
      </c>
      <c r="K145" s="141"/>
    </row>
    <row r="146" spans="2:11" hidden="1" outlineLevel="1" x14ac:dyDescent="0.2">
      <c r="B146" s="141"/>
      <c r="C146" s="141" t="s">
        <v>272</v>
      </c>
      <c r="D146" s="141" t="s">
        <v>271</v>
      </c>
      <c r="E146" s="141" t="str">
        <f t="shared" si="4"/>
        <v>Guyana GUY</v>
      </c>
      <c r="F146" s="142"/>
      <c r="G146" s="142"/>
      <c r="H146" s="141" t="str">
        <f>ACTUACIONES!B90</f>
        <v>Copa del Mundo Femenina Profesional</v>
      </c>
      <c r="I146" s="141" t="str">
        <f>ACTUACIONES!A90</f>
        <v>13-091</v>
      </c>
      <c r="J146" s="141" t="str">
        <f t="shared" si="3"/>
        <v>Copa del Mundo Femenina Profesional 13-091</v>
      </c>
      <c r="K146" s="141"/>
    </row>
    <row r="147" spans="2:11" hidden="1" outlineLevel="1" x14ac:dyDescent="0.2">
      <c r="B147" s="141"/>
      <c r="C147" s="141" t="s">
        <v>274</v>
      </c>
      <c r="D147" s="141" t="s">
        <v>273</v>
      </c>
      <c r="E147" s="141" t="str">
        <f t="shared" si="4"/>
        <v>Haiti HAI</v>
      </c>
      <c r="F147" s="142"/>
      <c r="G147" s="142"/>
      <c r="H147" s="141" t="str">
        <f>ACTUACIONES!B91</f>
        <v>Cº Interterritorial Jr. Masc. 2ª div</v>
      </c>
      <c r="I147" s="141" t="str">
        <f>ACTUACIONES!A91</f>
        <v>13-400</v>
      </c>
      <c r="J147" s="141" t="str">
        <f t="shared" si="3"/>
        <v>Cº Interterritorial Jr. Masc. 2ª div 13-400</v>
      </c>
      <c r="K147" s="141"/>
    </row>
    <row r="148" spans="2:11" hidden="1" outlineLevel="1" x14ac:dyDescent="0.2">
      <c r="B148" s="141"/>
      <c r="C148" s="141" t="s">
        <v>276</v>
      </c>
      <c r="D148" s="141" t="s">
        <v>275</v>
      </c>
      <c r="E148" s="141" t="str">
        <f t="shared" si="4"/>
        <v>Hong-kong HKG</v>
      </c>
      <c r="F148" s="142"/>
      <c r="G148" s="142"/>
      <c r="H148" s="141" t="str">
        <f>ACTUACIONES!B92</f>
        <v>Torneos juego corto CTAM</v>
      </c>
      <c r="I148" s="141" t="str">
        <f>ACTUACIONES!A92</f>
        <v>13-401</v>
      </c>
      <c r="J148" s="141" t="str">
        <f t="shared" si="3"/>
        <v>Torneos juego corto CTAM 13-401</v>
      </c>
      <c r="K148" s="141"/>
    </row>
    <row r="149" spans="2:11" hidden="1" outlineLevel="1" x14ac:dyDescent="0.2">
      <c r="B149" s="141"/>
      <c r="C149" s="141" t="s">
        <v>278</v>
      </c>
      <c r="D149" s="141" t="s">
        <v>277</v>
      </c>
      <c r="E149" s="141" t="str">
        <f t="shared" si="4"/>
        <v>Holanda HOL</v>
      </c>
      <c r="F149" s="142"/>
      <c r="G149" s="142"/>
      <c r="H149" s="141" t="str">
        <f>ACTUACIONES!B93</f>
        <v>Gran Final Juego Corto Masculina</v>
      </c>
      <c r="I149" s="141" t="str">
        <f>ACTUACIONES!A93</f>
        <v>13-402</v>
      </c>
      <c r="J149" s="141" t="str">
        <f t="shared" si="3"/>
        <v>Gran Final Juego Corto Masculina 13-402</v>
      </c>
      <c r="K149" s="141"/>
    </row>
    <row r="150" spans="2:11" hidden="1" outlineLevel="1" x14ac:dyDescent="0.2">
      <c r="B150" s="141"/>
      <c r="C150" s="141" t="s">
        <v>280</v>
      </c>
      <c r="D150" s="141" t="s">
        <v>279</v>
      </c>
      <c r="E150" s="141" t="str">
        <f t="shared" si="4"/>
        <v>Honduras HON</v>
      </c>
      <c r="F150" s="142"/>
      <c r="G150" s="142"/>
      <c r="H150" s="141" t="str">
        <f>ACTUACIONES!B94</f>
        <v>Cº de España de Cadetes Femenino</v>
      </c>
      <c r="I150" s="141" t="str">
        <f>ACTUACIONES!A94</f>
        <v>13-404</v>
      </c>
      <c r="J150" s="141" t="str">
        <f t="shared" si="3"/>
        <v>Cº de España de Cadetes Femenino 13-404</v>
      </c>
      <c r="K150" s="141"/>
    </row>
    <row r="151" spans="2:11" hidden="1" outlineLevel="1" x14ac:dyDescent="0.2">
      <c r="B151" s="141"/>
      <c r="C151" s="141" t="s">
        <v>282</v>
      </c>
      <c r="D151" s="141" t="s">
        <v>281</v>
      </c>
      <c r="E151" s="141" t="str">
        <f t="shared" si="4"/>
        <v>Hungria HUN</v>
      </c>
      <c r="F151" s="142"/>
      <c r="G151" s="142"/>
      <c r="H151" s="141" t="str">
        <f>ACTUACIONES!B95</f>
        <v>Cº España Dobles Mixto Femenino</v>
      </c>
      <c r="I151" s="141" t="str">
        <f>ACTUACIONES!A95</f>
        <v>13-405</v>
      </c>
      <c r="J151" s="141" t="str">
        <f t="shared" si="3"/>
        <v>Cº España Dobles Mixto Femenino 13-405</v>
      </c>
      <c r="K151" s="141"/>
    </row>
    <row r="152" spans="2:11" hidden="1" outlineLevel="1" x14ac:dyDescent="0.2">
      <c r="B152" s="141"/>
      <c r="C152" s="141" t="s">
        <v>284</v>
      </c>
      <c r="D152" s="141" t="s">
        <v>283</v>
      </c>
      <c r="E152" s="141" t="str">
        <f t="shared" si="4"/>
        <v>I. Mayotte IMY</v>
      </c>
      <c r="F152" s="142"/>
      <c r="G152" s="142"/>
      <c r="H152" s="141" t="str">
        <f>ACTUACIONES!B96</f>
        <v>Cº Indiv.de España 3ª y 4ª categoria</v>
      </c>
      <c r="I152" s="141" t="str">
        <f>ACTUACIONES!A96</f>
        <v>13-406</v>
      </c>
      <c r="J152" s="141" t="str">
        <f t="shared" si="3"/>
        <v>Cº Indiv.de España 3ª y 4ª categoria 13-406</v>
      </c>
      <c r="K152" s="141"/>
    </row>
    <row r="153" spans="2:11" hidden="1" outlineLevel="1" x14ac:dyDescent="0.2">
      <c r="B153" s="141"/>
      <c r="C153" s="141" t="s">
        <v>286</v>
      </c>
      <c r="D153" s="141" t="s">
        <v>285</v>
      </c>
      <c r="E153" s="141" t="str">
        <f t="shared" si="4"/>
        <v>Indonesia INA</v>
      </c>
      <c r="F153" s="142"/>
      <c r="G153" s="142"/>
      <c r="H153" s="141" t="str">
        <f>ACTUACIONES!B97</f>
        <v>Cº Interclubs Femenino</v>
      </c>
      <c r="I153" s="141" t="str">
        <f>ACTUACIONES!A97</f>
        <v>13-407</v>
      </c>
      <c r="J153" s="141" t="str">
        <f t="shared" si="3"/>
        <v>Cº Interclubs Femenino 13-407</v>
      </c>
      <c r="K153" s="141"/>
    </row>
    <row r="154" spans="2:11" hidden="1" outlineLevel="1" x14ac:dyDescent="0.2">
      <c r="B154" s="141"/>
      <c r="C154" s="141" t="s">
        <v>288</v>
      </c>
      <c r="D154" s="141" t="s">
        <v>287</v>
      </c>
      <c r="E154" s="141" t="str">
        <f t="shared" si="4"/>
        <v>India IND</v>
      </c>
      <c r="F154" s="142"/>
      <c r="G154" s="142"/>
      <c r="H154" s="141" t="str">
        <f>ACTUACIONES!B98</f>
        <v>Copa España mayores 35 años Fem.</v>
      </c>
      <c r="I154" s="141" t="str">
        <f>ACTUACIONES!A98</f>
        <v>13-408</v>
      </c>
      <c r="J154" s="141" t="str">
        <f t="shared" si="3"/>
        <v>Copa España mayores 35 años Fem. 13-408</v>
      </c>
      <c r="K154" s="141"/>
    </row>
    <row r="155" spans="2:11" hidden="1" outlineLevel="1" x14ac:dyDescent="0.2">
      <c r="B155" s="141"/>
      <c r="C155" s="141" t="s">
        <v>290</v>
      </c>
      <c r="D155" s="141" t="s">
        <v>289</v>
      </c>
      <c r="E155" s="141" t="str">
        <f t="shared" si="4"/>
        <v>Paises Participantes Independientes (B.92 IOP</v>
      </c>
      <c r="F155" s="142"/>
      <c r="G155" s="142"/>
      <c r="H155" s="141" t="str">
        <f>ACTUACIONES!B99</f>
        <v>Puntuables Zonales y Nacionales CTJ</v>
      </c>
      <c r="I155" s="141" t="str">
        <f>ACTUACIONES!A99</f>
        <v>13-410</v>
      </c>
      <c r="J155" s="141" t="str">
        <f t="shared" si="3"/>
        <v>Puntuables Zonales y Nacionales CTJ 13-410</v>
      </c>
      <c r="K155" s="141"/>
    </row>
    <row r="156" spans="2:11" hidden="1" outlineLevel="1" x14ac:dyDescent="0.2">
      <c r="B156" s="141"/>
      <c r="C156" s="141" t="s">
        <v>292</v>
      </c>
      <c r="D156" s="141" t="s">
        <v>291</v>
      </c>
      <c r="E156" s="141" t="str">
        <f t="shared" si="4"/>
        <v>Iran Republica Islamica IRI</v>
      </c>
      <c r="F156" s="142"/>
      <c r="G156" s="142"/>
      <c r="H156" s="141" t="str">
        <f>ACTUACIONES!B100</f>
        <v>Cº Nacional de Cadetes</v>
      </c>
      <c r="I156" s="141" t="str">
        <f>ACTUACIONES!A100</f>
        <v>13-411</v>
      </c>
      <c r="J156" s="141" t="str">
        <f t="shared" si="3"/>
        <v>Cº Nacional de Cadetes 13-411</v>
      </c>
      <c r="K156" s="141"/>
    </row>
    <row r="157" spans="2:11" hidden="1" outlineLevel="1" x14ac:dyDescent="0.2">
      <c r="B157" s="141"/>
      <c r="C157" s="141" t="s">
        <v>294</v>
      </c>
      <c r="D157" s="141" t="s">
        <v>293</v>
      </c>
      <c r="E157" s="141" t="str">
        <f t="shared" si="4"/>
        <v>Irlanda (EIRE) IRL</v>
      </c>
      <c r="F157" s="142"/>
      <c r="G157" s="142"/>
      <c r="H157" s="141" t="str">
        <f>ACTUACIONES!B101</f>
        <v>Cº España Infantil, Alevín y Benjamín In</v>
      </c>
      <c r="I157" s="141" t="str">
        <f>ACTUACIONES!A101</f>
        <v>13-412</v>
      </c>
      <c r="J157" s="141" t="str">
        <f t="shared" si="3"/>
        <v>Cº España Infantil, Alevín y Benjamín In 13-412</v>
      </c>
      <c r="K157" s="141"/>
    </row>
    <row r="158" spans="2:11" hidden="1" outlineLevel="1" x14ac:dyDescent="0.2">
      <c r="B158" s="141"/>
      <c r="C158" s="141" t="s">
        <v>296</v>
      </c>
      <c r="D158" s="141" t="s">
        <v>295</v>
      </c>
      <c r="E158" s="141" t="str">
        <f t="shared" si="4"/>
        <v>Irak IRQ</v>
      </c>
      <c r="F158" s="142"/>
      <c r="G158" s="142"/>
      <c r="H158" s="141" t="str">
        <f>ACTUACIONES!B102</f>
        <v>Cº España Infantil por Equipos</v>
      </c>
      <c r="I158" s="141" t="str">
        <f>ACTUACIONES!A102</f>
        <v>13-413</v>
      </c>
      <c r="J158" s="141" t="str">
        <f t="shared" si="3"/>
        <v>Cº España Infantil por Equipos 13-413</v>
      </c>
      <c r="K158" s="141"/>
    </row>
    <row r="159" spans="2:11" hidden="1" outlineLevel="1" x14ac:dyDescent="0.2">
      <c r="B159" s="141"/>
      <c r="C159" s="141" t="s">
        <v>298</v>
      </c>
      <c r="D159" s="141" t="s">
        <v>297</v>
      </c>
      <c r="E159" s="141" t="str">
        <f t="shared" si="4"/>
        <v>I. del Canal ( Reino Unido) ISC</v>
      </c>
      <c r="F159" s="142"/>
      <c r="G159" s="142"/>
      <c r="H159" s="141" t="str">
        <f>ACTUACIONES!B103</f>
        <v>Cº Interterrit. Fem.Sub-25-2ª Div.-CTJ</v>
      </c>
      <c r="I159" s="141" t="str">
        <f>ACTUACIONES!A103</f>
        <v>13-414</v>
      </c>
      <c r="J159" s="141" t="str">
        <f t="shared" si="3"/>
        <v>Cº Interterrit. Fem.Sub-25-2ª Div.-CTJ 13-414</v>
      </c>
      <c r="K159" s="141"/>
    </row>
    <row r="160" spans="2:11" hidden="1" outlineLevel="1" x14ac:dyDescent="0.2">
      <c r="B160" s="141"/>
      <c r="C160" s="141" t="s">
        <v>300</v>
      </c>
      <c r="D160" s="141" t="s">
        <v>299</v>
      </c>
      <c r="E160" s="141" t="str">
        <f t="shared" si="4"/>
        <v>I. Feroe (DIN) ISF</v>
      </c>
      <c r="F160" s="142"/>
      <c r="G160" s="142"/>
      <c r="H160" s="141" t="str">
        <f>ACTUACIONES!B104</f>
        <v>Cº Interterrit. Cadetes Masc.-CTJ</v>
      </c>
      <c r="I160" s="141" t="str">
        <f>ACTUACIONES!A104</f>
        <v>13-415</v>
      </c>
      <c r="J160" s="141" t="str">
        <f t="shared" si="3"/>
        <v>Cº Interterrit. Cadetes Masc.-CTJ 13-415</v>
      </c>
      <c r="K160" s="141"/>
    </row>
    <row r="161" spans="2:11" hidden="1" outlineLevel="1" x14ac:dyDescent="0.2">
      <c r="B161" s="141"/>
      <c r="C161" s="141" t="s">
        <v>302</v>
      </c>
      <c r="D161" s="141" t="s">
        <v>301</v>
      </c>
      <c r="E161" s="141" t="str">
        <f t="shared" si="4"/>
        <v>Islandia ISL</v>
      </c>
      <c r="F161" s="142"/>
      <c r="G161" s="142"/>
      <c r="H161" s="141" t="str">
        <f>ACTUACIONES!B105</f>
        <v>Cº Interterritorial de España Infantil</v>
      </c>
      <c r="I161" s="141" t="str">
        <f>ACTUACIONES!A105</f>
        <v>13-416</v>
      </c>
      <c r="J161" s="141" t="str">
        <f t="shared" si="3"/>
        <v>Cº Interterritorial de España Infantil 13-416</v>
      </c>
      <c r="K161" s="141"/>
    </row>
    <row r="162" spans="2:11" hidden="1" outlineLevel="1" x14ac:dyDescent="0.2">
      <c r="B162" s="141"/>
      <c r="C162" s="141" t="s">
        <v>304</v>
      </c>
      <c r="D162" s="141" t="s">
        <v>303</v>
      </c>
      <c r="E162" s="141" t="str">
        <f t="shared" si="4"/>
        <v xml:space="preserve"> I. de Man (Reino Unido) ISM</v>
      </c>
      <c r="F162" s="142"/>
      <c r="G162" s="142"/>
      <c r="H162" s="141" t="str">
        <f>ACTUACIONES!B106</f>
        <v>Concentración Juvenil Femenina</v>
      </c>
      <c r="I162" s="141" t="str">
        <f>ACTUACIONES!A106</f>
        <v>13-417</v>
      </c>
      <c r="J162" s="141" t="str">
        <f t="shared" si="3"/>
        <v>Concentración Juvenil Femenina 13-417</v>
      </c>
      <c r="K162" s="141"/>
    </row>
    <row r="163" spans="2:11" hidden="1" outlineLevel="1" x14ac:dyDescent="0.2">
      <c r="B163" s="141"/>
      <c r="C163" s="141" t="s">
        <v>306</v>
      </c>
      <c r="D163" s="141" t="s">
        <v>305</v>
      </c>
      <c r="E163" s="141" t="str">
        <f t="shared" si="4"/>
        <v>Israel ISR</v>
      </c>
      <c r="F163" s="142"/>
      <c r="G163" s="142"/>
      <c r="H163" s="141" t="str">
        <f>ACTUACIONES!B107</f>
        <v>Concentración Juvenil Masculina</v>
      </c>
      <c r="I163" s="141" t="str">
        <f>ACTUACIONES!A107</f>
        <v>13-418</v>
      </c>
      <c r="J163" s="141" t="str">
        <f t="shared" si="3"/>
        <v>Concentración Juvenil Masculina 13-418</v>
      </c>
      <c r="K163" s="141"/>
    </row>
    <row r="164" spans="2:11" hidden="1" outlineLevel="1" x14ac:dyDescent="0.2">
      <c r="B164" s="141"/>
      <c r="C164" s="141" t="s">
        <v>308</v>
      </c>
      <c r="D164" s="141" t="s">
        <v>307</v>
      </c>
      <c r="E164" s="141" t="str">
        <f t="shared" si="4"/>
        <v>I. Virgenes ISV</v>
      </c>
      <c r="F164" s="142"/>
      <c r="G164" s="142"/>
      <c r="H164" s="141" t="str">
        <f>ACTUACIONES!B108</f>
        <v>Concentración Juvenil Mixta</v>
      </c>
      <c r="I164" s="141" t="str">
        <f>ACTUACIONES!A108</f>
        <v>13-419</v>
      </c>
      <c r="J164" s="141" t="str">
        <f t="shared" si="3"/>
        <v>Concentración Juvenil Mixta 13-419</v>
      </c>
      <c r="K164" s="141"/>
    </row>
    <row r="165" spans="2:11" hidden="1" outlineLevel="1" x14ac:dyDescent="0.2">
      <c r="B165" s="141"/>
      <c r="C165" s="141" t="s">
        <v>310</v>
      </c>
      <c r="D165" s="141" t="s">
        <v>309</v>
      </c>
      <c r="E165" s="141" t="str">
        <f t="shared" si="4"/>
        <v>Italia ITA</v>
      </c>
      <c r="F165" s="142"/>
      <c r="G165" s="142"/>
      <c r="H165" s="141" t="str">
        <f>ACTUACIONES!B109</f>
        <v>Concentración Juvenil Femenina</v>
      </c>
      <c r="I165" s="141" t="str">
        <f>ACTUACIONES!A109</f>
        <v>13-420</v>
      </c>
      <c r="J165" s="141" t="str">
        <f t="shared" si="3"/>
        <v>Concentración Juvenil Femenina 13-420</v>
      </c>
      <c r="K165" s="141"/>
    </row>
    <row r="166" spans="2:11" hidden="1" outlineLevel="1" x14ac:dyDescent="0.2">
      <c r="B166" s="141"/>
      <c r="C166" s="141" t="s">
        <v>312</v>
      </c>
      <c r="D166" s="141" t="s">
        <v>311</v>
      </c>
      <c r="E166" s="141" t="str">
        <f t="shared" si="4"/>
        <v>I. Virgenes Britanicas IVB</v>
      </c>
      <c r="F166" s="142"/>
      <c r="G166" s="142"/>
      <c r="H166" s="141" t="str">
        <f>ACTUACIONES!B110</f>
        <v>Concentración Juvenil Masculina</v>
      </c>
      <c r="I166" s="141" t="str">
        <f>ACTUACIONES!A110</f>
        <v>13-421</v>
      </c>
      <c r="J166" s="141" t="str">
        <f t="shared" si="3"/>
        <v>Concentración Juvenil Masculina 13-421</v>
      </c>
      <c r="K166" s="141"/>
    </row>
    <row r="167" spans="2:11" hidden="1" outlineLevel="1" x14ac:dyDescent="0.2">
      <c r="B167" s="141"/>
      <c r="C167" s="141" t="s">
        <v>314</v>
      </c>
      <c r="D167" s="141" t="s">
        <v>313</v>
      </c>
      <c r="E167" s="141" t="str">
        <f t="shared" si="4"/>
        <v>Jamaica JAM</v>
      </c>
      <c r="F167" s="142"/>
      <c r="G167" s="142"/>
      <c r="H167" s="141" t="str">
        <f>ACTUACIONES!B111</f>
        <v>Concentración Juvenil Mixta</v>
      </c>
      <c r="I167" s="141" t="str">
        <f>ACTUACIONES!A111</f>
        <v>13-422</v>
      </c>
      <c r="J167" s="141" t="str">
        <f t="shared" si="3"/>
        <v>Concentración Juvenil Mixta 13-422</v>
      </c>
      <c r="K167" s="141"/>
    </row>
    <row r="168" spans="2:11" hidden="1" outlineLevel="1" x14ac:dyDescent="0.2">
      <c r="B168" s="141"/>
      <c r="C168" s="141" t="s">
        <v>316</v>
      </c>
      <c r="D168" s="141" t="s">
        <v>315</v>
      </c>
      <c r="E168" s="141" t="str">
        <f t="shared" si="4"/>
        <v>Jordania JOR</v>
      </c>
      <c r="F168" s="142"/>
      <c r="G168" s="142"/>
      <c r="H168" s="141" t="str">
        <f>ACTUACIONES!B112</f>
        <v>Concentración Juvenil Mixta</v>
      </c>
      <c r="I168" s="141" t="str">
        <f>ACTUACIONES!A112</f>
        <v>13-423</v>
      </c>
      <c r="J168" s="141" t="str">
        <f t="shared" si="3"/>
        <v>Concentración Juvenil Mixta 13-423</v>
      </c>
      <c r="K168" s="141"/>
    </row>
    <row r="169" spans="2:11" hidden="1" outlineLevel="1" x14ac:dyDescent="0.2">
      <c r="B169" s="141"/>
      <c r="C169" s="141" t="s">
        <v>318</v>
      </c>
      <c r="D169" s="141" t="s">
        <v>317</v>
      </c>
      <c r="E169" s="141" t="str">
        <f t="shared" si="4"/>
        <v>Japon JPN</v>
      </c>
      <c r="F169" s="142"/>
      <c r="G169" s="142"/>
      <c r="H169" s="141" t="str">
        <f>ACTUACIONES!B113</f>
        <v>Concentración Pre-Temporada Juvenil</v>
      </c>
      <c r="I169" s="141" t="str">
        <f>ACTUACIONES!A113</f>
        <v>13-424</v>
      </c>
      <c r="J169" s="141" t="str">
        <f t="shared" si="3"/>
        <v>Concentración Pre-Temporada Juvenil 13-424</v>
      </c>
      <c r="K169" s="141"/>
    </row>
    <row r="170" spans="2:11" hidden="1" outlineLevel="1" x14ac:dyDescent="0.2">
      <c r="B170" s="141"/>
      <c r="C170" s="141" t="s">
        <v>320</v>
      </c>
      <c r="D170" s="141" t="s">
        <v>319</v>
      </c>
      <c r="E170" s="141" t="str">
        <f t="shared" si="4"/>
        <v>Kazakistan KAZ</v>
      </c>
      <c r="F170" s="142"/>
      <c r="G170" s="142"/>
      <c r="H170" s="141" t="str">
        <f>ACTUACIONES!B114</f>
        <v>Cº España Masculino P&amp;P</v>
      </c>
      <c r="I170" s="141" t="str">
        <f>ACTUACIONES!A114</f>
        <v>13-425</v>
      </c>
      <c r="J170" s="141" t="str">
        <f t="shared" si="3"/>
        <v>Cº España Masculino P&amp;P 13-425</v>
      </c>
      <c r="K170" s="141"/>
    </row>
    <row r="171" spans="2:11" hidden="1" outlineLevel="1" x14ac:dyDescent="0.2">
      <c r="B171" s="141"/>
      <c r="C171" s="141" t="s">
        <v>322</v>
      </c>
      <c r="D171" s="141" t="s">
        <v>321</v>
      </c>
      <c r="E171" s="141" t="str">
        <f t="shared" si="4"/>
        <v>Kenia KEN</v>
      </c>
      <c r="F171" s="142"/>
      <c r="G171" s="142"/>
      <c r="H171" s="141" t="str">
        <f>ACTUACIONES!B115</f>
        <v>Cº España Femenino P&amp;P</v>
      </c>
      <c r="I171" s="141" t="str">
        <f>ACTUACIONES!A115</f>
        <v>13-426</v>
      </c>
      <c r="J171" s="141" t="str">
        <f t="shared" si="3"/>
        <v>Cº España Femenino P&amp;P 13-426</v>
      </c>
      <c r="K171" s="141"/>
    </row>
    <row r="172" spans="2:11" hidden="1" outlineLevel="1" x14ac:dyDescent="0.2">
      <c r="B172" s="141"/>
      <c r="C172" s="141" t="s">
        <v>324</v>
      </c>
      <c r="D172" s="141" t="s">
        <v>323</v>
      </c>
      <c r="E172" s="141" t="str">
        <f t="shared" si="4"/>
        <v>Kirguizistan KGZ</v>
      </c>
      <c r="F172" s="142"/>
      <c r="G172" s="142"/>
      <c r="H172" s="141" t="str">
        <f>ACTUACIONES!B116</f>
        <v>Cº España Dobles de P&amp;P</v>
      </c>
      <c r="I172" s="141" t="str">
        <f>ACTUACIONES!A116</f>
        <v>13-427</v>
      </c>
      <c r="J172" s="141" t="str">
        <f t="shared" si="3"/>
        <v>Cº España Dobles de P&amp;P 13-427</v>
      </c>
      <c r="K172" s="141"/>
    </row>
    <row r="173" spans="2:11" hidden="1" outlineLevel="1" x14ac:dyDescent="0.2">
      <c r="B173" s="141"/>
      <c r="C173" s="141" t="s">
        <v>326</v>
      </c>
      <c r="D173" s="141" t="s">
        <v>325</v>
      </c>
      <c r="E173" s="141" t="str">
        <f t="shared" si="4"/>
        <v>Kiribati KIR</v>
      </c>
      <c r="F173" s="142"/>
      <c r="G173" s="142"/>
      <c r="H173" s="141" t="str">
        <f>ACTUACIONES!B117</f>
        <v>Cº España Sub-16 P&amp;P</v>
      </c>
      <c r="I173" s="141" t="str">
        <f>ACTUACIONES!A117</f>
        <v>13-428</v>
      </c>
      <c r="J173" s="141" t="str">
        <f t="shared" si="3"/>
        <v>Cº España Sub-16 P&amp;P 13-428</v>
      </c>
      <c r="K173" s="141"/>
    </row>
    <row r="174" spans="2:11" hidden="1" outlineLevel="1" x14ac:dyDescent="0.2">
      <c r="B174" s="141"/>
      <c r="C174" s="141" t="s">
        <v>328</v>
      </c>
      <c r="D174" s="141" t="s">
        <v>327</v>
      </c>
      <c r="E174" s="141" t="str">
        <f t="shared" si="4"/>
        <v>Corea Republica de (sur) KOR</v>
      </c>
      <c r="F174" s="142"/>
      <c r="G174" s="142"/>
      <c r="H174" s="141" t="str">
        <f>ACTUACIONES!B118</f>
        <v>Cº España mayores 35 P&amp;P</v>
      </c>
      <c r="I174" s="141" t="str">
        <f>ACTUACIONES!A118</f>
        <v>13-429</v>
      </c>
      <c r="J174" s="141" t="str">
        <f t="shared" si="3"/>
        <v>Cº España mayores 35 P&amp;P 13-429</v>
      </c>
      <c r="K174" s="141"/>
    </row>
    <row r="175" spans="2:11" hidden="1" outlineLevel="1" x14ac:dyDescent="0.2">
      <c r="B175" s="141"/>
      <c r="C175" s="141" t="s">
        <v>330</v>
      </c>
      <c r="D175" s="141" t="s">
        <v>329</v>
      </c>
      <c r="E175" s="141" t="str">
        <f t="shared" si="4"/>
        <v>Reino de Arabia Saudi KSA</v>
      </c>
      <c r="F175" s="142"/>
      <c r="G175" s="142"/>
      <c r="H175" s="141" t="str">
        <f>ACTUACIONES!B119</f>
        <v>Cº Interterritorial P&amp;P</v>
      </c>
      <c r="I175" s="141" t="str">
        <f>ACTUACIONES!A119</f>
        <v>13-430</v>
      </c>
      <c r="J175" s="141" t="str">
        <f t="shared" si="3"/>
        <v>Cº Interterritorial P&amp;P 13-430</v>
      </c>
      <c r="K175" s="141"/>
    </row>
    <row r="176" spans="2:11" hidden="1" outlineLevel="1" x14ac:dyDescent="0.2">
      <c r="B176" s="141"/>
      <c r="C176" s="141" t="s">
        <v>332</v>
      </c>
      <c r="D176" s="141" t="s">
        <v>331</v>
      </c>
      <c r="E176" s="141" t="str">
        <f t="shared" si="4"/>
        <v>Kuwait KUW</v>
      </c>
      <c r="F176" s="142"/>
      <c r="G176" s="142"/>
      <c r="H176" s="141" t="str">
        <f>ACTUACIONES!B120</f>
        <v>Cº Interclubs P&amp;P</v>
      </c>
      <c r="I176" s="141" t="str">
        <f>ACTUACIONES!A120</f>
        <v>13-431</v>
      </c>
      <c r="J176" s="141" t="str">
        <f t="shared" si="3"/>
        <v>Cº Interclubs P&amp;P 13-431</v>
      </c>
      <c r="K176" s="141"/>
    </row>
    <row r="177" spans="2:11" hidden="1" outlineLevel="1" x14ac:dyDescent="0.2">
      <c r="B177" s="141"/>
      <c r="C177" s="141" t="s">
        <v>334</v>
      </c>
      <c r="D177" s="141" t="s">
        <v>333</v>
      </c>
      <c r="E177" s="141" t="str">
        <f t="shared" si="4"/>
        <v>Laos Republica Democratica LAO</v>
      </c>
      <c r="F177" s="142"/>
      <c r="G177" s="142"/>
      <c r="H177" s="141" t="str">
        <f>ACTUACIONES!B121</f>
        <v>Match Portugal-Espeña P&amp;P</v>
      </c>
      <c r="I177" s="141" t="str">
        <f>ACTUACIONES!A121</f>
        <v>13-432</v>
      </c>
      <c r="J177" s="141" t="str">
        <f t="shared" si="3"/>
        <v>Match Portugal-Espeña P&amp;P 13-432</v>
      </c>
      <c r="K177" s="141"/>
    </row>
    <row r="178" spans="2:11" hidden="1" outlineLevel="1" x14ac:dyDescent="0.2">
      <c r="B178" s="141"/>
      <c r="C178" s="141" t="s">
        <v>336</v>
      </c>
      <c r="D178" s="141" t="s">
        <v>335</v>
      </c>
      <c r="E178" s="141" t="str">
        <f t="shared" si="4"/>
        <v>Letonia LAT</v>
      </c>
      <c r="F178" s="142"/>
      <c r="G178" s="142"/>
      <c r="H178" s="141" t="str">
        <f>ACTUACIONES!B122</f>
        <v>Cº Internacional Italia P&amp;P</v>
      </c>
      <c r="I178" s="141" t="str">
        <f>ACTUACIONES!A122</f>
        <v>13-433</v>
      </c>
      <c r="J178" s="141" t="str">
        <f t="shared" si="3"/>
        <v>Cº Internacional Italia P&amp;P 13-433</v>
      </c>
      <c r="K178" s="141"/>
    </row>
    <row r="179" spans="2:11" hidden="1" outlineLevel="1" x14ac:dyDescent="0.2">
      <c r="B179" s="141"/>
      <c r="C179" s="141" t="s">
        <v>338</v>
      </c>
      <c r="D179" s="141" t="s">
        <v>337</v>
      </c>
      <c r="E179" s="141" t="str">
        <f t="shared" si="4"/>
        <v>Libia LBA</v>
      </c>
      <c r="F179" s="142"/>
      <c r="G179" s="142"/>
      <c r="H179" s="141" t="str">
        <f>ACTUACIONES!B123</f>
        <v>Cº Internacional  Inglaterra P&amp;P</v>
      </c>
      <c r="I179" s="141" t="str">
        <f>ACTUACIONES!A123</f>
        <v>13-434</v>
      </c>
      <c r="J179" s="141" t="str">
        <f t="shared" si="3"/>
        <v>Cº Internacional  Inglaterra P&amp;P 13-434</v>
      </c>
      <c r="K179" s="141"/>
    </row>
    <row r="180" spans="2:11" hidden="1" outlineLevel="1" x14ac:dyDescent="0.2">
      <c r="B180" s="141"/>
      <c r="C180" s="141" t="s">
        <v>340</v>
      </c>
      <c r="D180" s="141" t="s">
        <v>339</v>
      </c>
      <c r="E180" s="141" t="str">
        <f t="shared" si="4"/>
        <v>Liberia LBR</v>
      </c>
      <c r="F180" s="142"/>
      <c r="G180" s="142"/>
      <c r="H180" s="141" t="str">
        <f>ACTUACIONES!B124</f>
        <v>Cº Internacional San Marino P&amp;P</v>
      </c>
      <c r="I180" s="141" t="str">
        <f>ACTUACIONES!A124</f>
        <v>13-435</v>
      </c>
      <c r="J180" s="141" t="str">
        <f t="shared" si="3"/>
        <v>Cº Internacional San Marino P&amp;P 13-435</v>
      </c>
      <c r="K180" s="141"/>
    </row>
    <row r="181" spans="2:11" hidden="1" outlineLevel="1" x14ac:dyDescent="0.2">
      <c r="B181" s="141"/>
      <c r="C181" s="141" t="s">
        <v>342</v>
      </c>
      <c r="D181" s="141" t="s">
        <v>341</v>
      </c>
      <c r="E181" s="141" t="str">
        <f t="shared" si="4"/>
        <v>Santa Lucia LCA</v>
      </c>
      <c r="F181" s="142"/>
      <c r="G181" s="142"/>
      <c r="H181" s="141" t="str">
        <f>ACTUACIONES!B125</f>
        <v>Cº Europa Clubs P&amp;P</v>
      </c>
      <c r="I181" s="141" t="str">
        <f>ACTUACIONES!A125</f>
        <v>13-436</v>
      </c>
      <c r="J181" s="141" t="str">
        <f t="shared" si="3"/>
        <v>Cº Europa Clubs P&amp;P 13-436</v>
      </c>
      <c r="K181" s="141"/>
    </row>
    <row r="182" spans="2:11" hidden="1" outlineLevel="1" x14ac:dyDescent="0.2">
      <c r="B182" s="141"/>
      <c r="C182" s="141" t="s">
        <v>344</v>
      </c>
      <c r="D182" s="141" t="s">
        <v>343</v>
      </c>
      <c r="E182" s="141" t="str">
        <f t="shared" si="4"/>
        <v>Leshoto LES</v>
      </c>
      <c r="F182" s="142"/>
      <c r="G182" s="142"/>
      <c r="H182" s="141" t="str">
        <f>ACTUACIONES!B126</f>
        <v>Open Ibérico P&amp;P</v>
      </c>
      <c r="I182" s="141" t="str">
        <f>ACTUACIONES!A126</f>
        <v>13-437</v>
      </c>
      <c r="J182" s="141" t="str">
        <f t="shared" si="3"/>
        <v>Open Ibérico P&amp;P 13-437</v>
      </c>
      <c r="K182" s="141"/>
    </row>
    <row r="183" spans="2:11" hidden="1" outlineLevel="1" x14ac:dyDescent="0.2">
      <c r="B183" s="141"/>
      <c r="C183" s="141" t="s">
        <v>346</v>
      </c>
      <c r="D183" s="141" t="s">
        <v>345</v>
      </c>
      <c r="E183" s="141" t="str">
        <f t="shared" si="4"/>
        <v>Libano LIB</v>
      </c>
      <c r="F183" s="142"/>
      <c r="G183" s="142"/>
      <c r="H183" s="141" t="str">
        <f>ACTUACIONES!B127</f>
        <v>Cº Stroke Play IPPA P&amp;P</v>
      </c>
      <c r="I183" s="141" t="str">
        <f>ACTUACIONES!A127</f>
        <v>13-438</v>
      </c>
      <c r="J183" s="141" t="str">
        <f t="shared" si="3"/>
        <v>Cº Stroke Play IPPA P&amp;P 13-438</v>
      </c>
      <c r="K183" s="141"/>
    </row>
    <row r="184" spans="2:11" hidden="1" outlineLevel="1" x14ac:dyDescent="0.2">
      <c r="B184" s="141"/>
      <c r="C184" s="141" t="s">
        <v>348</v>
      </c>
      <c r="D184" s="141" t="s">
        <v>347</v>
      </c>
      <c r="E184" s="141" t="str">
        <f t="shared" si="4"/>
        <v>Liechtenstein LIE</v>
      </c>
      <c r="F184" s="142"/>
      <c r="G184" s="142"/>
      <c r="H184" s="141" t="str">
        <f>ACTUACIONES!B128</f>
        <v>Cº Europa por equipos P&amp;P</v>
      </c>
      <c r="I184" s="141" t="str">
        <f>ACTUACIONES!A128</f>
        <v>13-439</v>
      </c>
      <c r="J184" s="141" t="str">
        <f t="shared" si="3"/>
        <v>Cº Europa por equipos P&amp;P 13-439</v>
      </c>
      <c r="K184" s="141"/>
    </row>
    <row r="185" spans="2:11" hidden="1" outlineLevel="1" x14ac:dyDescent="0.2">
      <c r="B185" s="141"/>
      <c r="C185" s="141" t="s">
        <v>350</v>
      </c>
      <c r="D185" s="141" t="s">
        <v>349</v>
      </c>
      <c r="E185" s="141" t="str">
        <f t="shared" si="4"/>
        <v>Lituania LTU</v>
      </c>
      <c r="F185" s="142"/>
      <c r="G185" s="142"/>
      <c r="H185" s="141" t="str">
        <f>ACTUACIONES!B129</f>
        <v>Cº 1er. Puntuable P&amp;P</v>
      </c>
      <c r="I185" s="141" t="str">
        <f>ACTUACIONES!A129</f>
        <v>13-440</v>
      </c>
      <c r="J185" s="141" t="str">
        <f t="shared" si="3"/>
        <v>Cº 1er. Puntuable P&amp;P 13-440</v>
      </c>
      <c r="K185" s="141"/>
    </row>
    <row r="186" spans="2:11" hidden="1" outlineLevel="1" x14ac:dyDescent="0.2">
      <c r="B186" s="141"/>
      <c r="C186" s="141" t="s">
        <v>352</v>
      </c>
      <c r="D186" s="141" t="s">
        <v>351</v>
      </c>
      <c r="E186" s="141" t="str">
        <f t="shared" si="4"/>
        <v>Luxemburgo LUX</v>
      </c>
      <c r="F186" s="142"/>
      <c r="G186" s="142"/>
      <c r="H186" s="141" t="str">
        <f>ACTUACIONES!B130</f>
        <v>Cº 2do. Puntuable P&amp;P</v>
      </c>
      <c r="I186" s="141" t="str">
        <f>ACTUACIONES!A130</f>
        <v>13-441</v>
      </c>
      <c r="J186" s="141" t="str">
        <f t="shared" si="3"/>
        <v>Cº 2do. Puntuable P&amp;P 13-441</v>
      </c>
      <c r="K186" s="141"/>
    </row>
    <row r="187" spans="2:11" hidden="1" outlineLevel="1" x14ac:dyDescent="0.2">
      <c r="B187" s="143"/>
      <c r="C187" s="141" t="s">
        <v>354</v>
      </c>
      <c r="D187" s="141" t="s">
        <v>353</v>
      </c>
      <c r="E187" s="141" t="str">
        <f t="shared" si="4"/>
        <v>Macao ( Portugal) MAC</v>
      </c>
      <c r="F187" s="142"/>
      <c r="G187" s="142"/>
      <c r="H187" s="141" t="str">
        <f>ACTUACIONES!B131</f>
        <v>Cº 3er. Puntuable P&amp;P</v>
      </c>
      <c r="I187" s="141" t="str">
        <f>ACTUACIONES!A131</f>
        <v>13-442</v>
      </c>
      <c r="J187" s="141" t="str">
        <f t="shared" si="3"/>
        <v>Cº 3er. Puntuable P&amp;P 13-442</v>
      </c>
      <c r="K187" s="141"/>
    </row>
    <row r="188" spans="2:11" hidden="1" outlineLevel="1" x14ac:dyDescent="0.2">
      <c r="B188" s="143"/>
      <c r="C188" s="141" t="s">
        <v>356</v>
      </c>
      <c r="D188" s="141" t="s">
        <v>355</v>
      </c>
      <c r="E188" s="141" t="str">
        <f t="shared" si="4"/>
        <v>Madagascar MAD</v>
      </c>
      <c r="F188" s="142"/>
      <c r="G188" s="142"/>
      <c r="H188" s="141" t="str">
        <f>ACTUACIONES!B132</f>
        <v>Cº 4º Puntuable P&amp;P</v>
      </c>
      <c r="I188" s="141" t="str">
        <f>ACTUACIONES!A132</f>
        <v>13-443</v>
      </c>
      <c r="J188" s="141" t="str">
        <f t="shared" ref="J188:J232" si="5">CONCATENATE(H188," ",I188)</f>
        <v>Cº 4º Puntuable P&amp;P 13-443</v>
      </c>
      <c r="K188" s="141"/>
    </row>
    <row r="189" spans="2:11" hidden="1" outlineLevel="1" x14ac:dyDescent="0.2">
      <c r="B189" s="143"/>
      <c r="C189" s="141" t="s">
        <v>358</v>
      </c>
      <c r="D189" s="141" t="s">
        <v>357</v>
      </c>
      <c r="E189" s="141" t="str">
        <f t="shared" ref="E189:E252" si="6">CONCATENATE(C189," ",D189)</f>
        <v>Malgache Republica MAG</v>
      </c>
      <c r="F189" s="142"/>
      <c r="G189" s="142"/>
      <c r="H189" s="141" t="str">
        <f>ACTUACIONES!B133</f>
        <v>Trofeo Clubs sin campo</v>
      </c>
      <c r="I189" s="141" t="str">
        <f>ACTUACIONES!A133</f>
        <v>13-444</v>
      </c>
      <c r="J189" s="141" t="str">
        <f t="shared" si="5"/>
        <v>Trofeo Clubs sin campo 13-444</v>
      </c>
      <c r="K189" s="141"/>
    </row>
    <row r="190" spans="2:11" hidden="1" outlineLevel="1" x14ac:dyDescent="0.2">
      <c r="B190" s="143"/>
      <c r="C190" s="141" t="s">
        <v>360</v>
      </c>
      <c r="D190" s="141" t="s">
        <v>359</v>
      </c>
      <c r="E190" s="141" t="str">
        <f t="shared" si="6"/>
        <v>Marrecos MAR</v>
      </c>
      <c r="F190" s="142"/>
      <c r="G190" s="142"/>
      <c r="H190" s="141" t="str">
        <f>ACTUACIONES!B134</f>
        <v>Valoración de Campos  (SLOPE)</v>
      </c>
      <c r="I190" s="141" t="str">
        <f>ACTUACIONES!A134</f>
        <v>13-445</v>
      </c>
      <c r="J190" s="141" t="str">
        <f t="shared" si="5"/>
        <v>Valoración de Campos  (SLOPE) 13-445</v>
      </c>
      <c r="K190" s="141"/>
    </row>
    <row r="191" spans="2:11" hidden="1" outlineLevel="1" x14ac:dyDescent="0.2">
      <c r="B191" s="143"/>
      <c r="C191" s="141" t="s">
        <v>362</v>
      </c>
      <c r="D191" s="141" t="s">
        <v>361</v>
      </c>
      <c r="E191" s="141" t="str">
        <f t="shared" si="6"/>
        <v>Malasia MAS</v>
      </c>
      <c r="F191" s="142"/>
      <c r="G191" s="142"/>
      <c r="H191" s="141" t="str">
        <f>ACTUACIONES!B135</f>
        <v>Golf Adaptado</v>
      </c>
      <c r="I191" s="141" t="str">
        <f>ACTUACIONES!A135</f>
        <v>13-446</v>
      </c>
      <c r="J191" s="141" t="str">
        <f t="shared" si="5"/>
        <v>Golf Adaptado 13-446</v>
      </c>
      <c r="K191" s="141"/>
    </row>
    <row r="192" spans="2:11" hidden="1" outlineLevel="1" x14ac:dyDescent="0.2">
      <c r="B192" s="143"/>
      <c r="C192" s="141" t="s">
        <v>364</v>
      </c>
      <c r="D192" s="141" t="s">
        <v>363</v>
      </c>
      <c r="E192" s="141" t="str">
        <f t="shared" si="6"/>
        <v>Malawi MAW</v>
      </c>
      <c r="F192" s="142"/>
      <c r="G192" s="142"/>
      <c r="H192" s="141" t="str">
        <f>ACTUACIONES!B136</f>
        <v>Trofeo Visa</v>
      </c>
      <c r="I192" s="141" t="str">
        <f>ACTUACIONES!A136</f>
        <v>13-447</v>
      </c>
      <c r="J192" s="141" t="str">
        <f t="shared" si="5"/>
        <v>Trofeo Visa 13-447</v>
      </c>
      <c r="K192" s="141"/>
    </row>
    <row r="193" spans="2:11" hidden="1" outlineLevel="1" x14ac:dyDescent="0.2">
      <c r="B193" s="143"/>
      <c r="C193" s="141" t="s">
        <v>366</v>
      </c>
      <c r="D193" s="141" t="s">
        <v>365</v>
      </c>
      <c r="E193" s="141" t="str">
        <f t="shared" si="6"/>
        <v>Moldavia Republica de MDA</v>
      </c>
      <c r="F193" s="142"/>
      <c r="G193" s="142"/>
      <c r="H193" s="141" t="str">
        <f>ACTUACIONES!B137</f>
        <v>C.T. A. Masculino organización</v>
      </c>
      <c r="I193" s="141" t="str">
        <f>ACTUACIONES!A137</f>
        <v>13-448</v>
      </c>
      <c r="J193" s="141" t="str">
        <f t="shared" si="5"/>
        <v>C.T. A. Masculino organización 13-448</v>
      </c>
      <c r="K193" s="141"/>
    </row>
    <row r="194" spans="2:11" hidden="1" outlineLevel="1" x14ac:dyDescent="0.2">
      <c r="B194" s="143"/>
      <c r="C194" s="141" t="s">
        <v>368</v>
      </c>
      <c r="D194" s="141" t="s">
        <v>367</v>
      </c>
      <c r="E194" s="141" t="str">
        <f t="shared" si="6"/>
        <v>Maldivas MDV</v>
      </c>
      <c r="F194" s="142"/>
      <c r="G194" s="142"/>
      <c r="H194" s="141" t="str">
        <f>ACTUACIONES!B138</f>
        <v>Cursillos C.T. Reglas</v>
      </c>
      <c r="I194" s="141" t="str">
        <f>ACTUACIONES!A138</f>
        <v>13-600</v>
      </c>
      <c r="J194" s="141" t="str">
        <f t="shared" si="5"/>
        <v>Cursillos C.T. Reglas 13-600</v>
      </c>
      <c r="K194" s="141"/>
    </row>
    <row r="195" spans="2:11" hidden="1" outlineLevel="1" x14ac:dyDescent="0.2">
      <c r="B195" s="143"/>
      <c r="C195" s="141" t="s">
        <v>370</v>
      </c>
      <c r="D195" s="141" t="s">
        <v>369</v>
      </c>
      <c r="E195" s="141" t="str">
        <f t="shared" si="6"/>
        <v>Mexico MEX</v>
      </c>
      <c r="F195" s="142"/>
      <c r="G195" s="142"/>
      <c r="H195" s="141" t="str">
        <f>ACTUACIONES!B139</f>
        <v>Cursos C.T. Campos</v>
      </c>
      <c r="I195" s="141" t="str">
        <f>ACTUACIONES!A139</f>
        <v>13-601</v>
      </c>
      <c r="J195" s="141" t="str">
        <f t="shared" si="5"/>
        <v>Cursos C.T. Campos 13-601</v>
      </c>
      <c r="K195" s="141"/>
    </row>
    <row r="196" spans="2:11" hidden="1" outlineLevel="1" x14ac:dyDescent="0.2">
      <c r="B196" s="143"/>
      <c r="C196" s="141" t="s">
        <v>372</v>
      </c>
      <c r="D196" s="141" t="s">
        <v>371</v>
      </c>
      <c r="E196" s="141" t="str">
        <f t="shared" si="6"/>
        <v>Mongolia MGL</v>
      </c>
      <c r="F196" s="142"/>
      <c r="G196" s="142"/>
      <c r="H196" s="141" t="str">
        <f>ACTUACIONES!B140</f>
        <v>Formación de Técnicos</v>
      </c>
      <c r="I196" s="141" t="str">
        <f>ACTUACIONES!A140</f>
        <v>13-602</v>
      </c>
      <c r="J196" s="141" t="str">
        <f t="shared" si="5"/>
        <v>Formación de Técnicos 13-602</v>
      </c>
      <c r="K196" s="141"/>
    </row>
    <row r="197" spans="2:11" hidden="1" outlineLevel="1" x14ac:dyDescent="0.2">
      <c r="B197" s="143"/>
      <c r="C197" s="141" t="s">
        <v>374</v>
      </c>
      <c r="D197" s="141" t="s">
        <v>373</v>
      </c>
      <c r="E197" s="141" t="str">
        <f t="shared" si="6"/>
        <v>Micronesia (Estados Federales) MIC</v>
      </c>
      <c r="F197" s="142"/>
      <c r="G197" s="142"/>
      <c r="H197" s="141" t="str">
        <f>ACTUACIONES!B141</f>
        <v>Escuela Nacional Golf Profesional</v>
      </c>
      <c r="I197" s="141" t="str">
        <f>ACTUACIONES!A141</f>
        <v>13-603</v>
      </c>
      <c r="J197" s="141" t="str">
        <f t="shared" si="5"/>
        <v>Escuela Nacional Golf Profesional 13-603</v>
      </c>
      <c r="K197" s="141"/>
    </row>
    <row r="198" spans="2:11" hidden="1" outlineLevel="1" x14ac:dyDescent="0.2">
      <c r="B198" s="143"/>
      <c r="C198" s="141" t="s">
        <v>376</v>
      </c>
      <c r="D198" s="141" t="s">
        <v>375</v>
      </c>
      <c r="E198" s="141" t="str">
        <f t="shared" si="6"/>
        <v>Macedonia Republica MKD</v>
      </c>
      <c r="F198" s="142"/>
      <c r="G198" s="142"/>
      <c r="H198" s="141" t="str">
        <f>ACTUACIONES!B142</f>
        <v>Titleist Performances Institute</v>
      </c>
      <c r="I198" s="141" t="str">
        <f>ACTUACIONES!A142</f>
        <v>13-604</v>
      </c>
      <c r="J198" s="141" t="str">
        <f t="shared" si="5"/>
        <v>Titleist Performances Institute 13-604</v>
      </c>
      <c r="K198" s="141"/>
    </row>
    <row r="199" spans="2:11" hidden="1" outlineLevel="1" x14ac:dyDescent="0.2">
      <c r="B199" s="143"/>
      <c r="C199" s="141" t="s">
        <v>378</v>
      </c>
      <c r="D199" s="141" t="s">
        <v>377</v>
      </c>
      <c r="E199" s="141" t="str">
        <f t="shared" si="6"/>
        <v>Mali MLI</v>
      </c>
      <c r="F199" s="142"/>
      <c r="G199" s="142"/>
      <c r="H199" s="141" t="str">
        <f>ACTUACIONES!B143</f>
        <v>Cursos C.T. Profesional</v>
      </c>
      <c r="I199" s="141" t="str">
        <f>ACTUACIONES!A143</f>
        <v>13-605</v>
      </c>
      <c r="J199" s="141" t="str">
        <f t="shared" si="5"/>
        <v>Cursos C.T. Profesional 13-605</v>
      </c>
      <c r="K199" s="141"/>
    </row>
    <row r="200" spans="2:11" hidden="1" outlineLevel="1" x14ac:dyDescent="0.2">
      <c r="B200" s="143"/>
      <c r="C200" s="141" t="s">
        <v>380</v>
      </c>
      <c r="D200" s="141" t="s">
        <v>379</v>
      </c>
      <c r="E200" s="141" t="str">
        <f t="shared" si="6"/>
        <v>Malta MLT</v>
      </c>
      <c r="F200" s="142"/>
      <c r="G200" s="142"/>
      <c r="H200" s="141" t="str">
        <f>ACTUACIONES!B144</f>
        <v>Escuela de padres</v>
      </c>
      <c r="I200" s="141" t="str">
        <f>ACTUACIONES!A144</f>
        <v>13-606</v>
      </c>
      <c r="J200" s="141" t="str">
        <f t="shared" si="5"/>
        <v>Escuela de padres 13-606</v>
      </c>
      <c r="K200" s="141"/>
    </row>
    <row r="201" spans="2:11" hidden="1" outlineLevel="1" x14ac:dyDescent="0.2">
      <c r="B201" s="143"/>
      <c r="C201" s="141" t="s">
        <v>382</v>
      </c>
      <c r="D201" s="141" t="s">
        <v>381</v>
      </c>
      <c r="E201" s="141" t="str">
        <f t="shared" si="6"/>
        <v>Montserrat (Reino Unido) MNT</v>
      </c>
      <c r="F201" s="142"/>
      <c r="G201" s="142"/>
      <c r="H201" s="141" t="str">
        <f>ACTUACIONES!B145</f>
        <v>Centro de excelencia</v>
      </c>
      <c r="I201" s="141" t="str">
        <f>ACTUACIONES!A145</f>
        <v>13-607</v>
      </c>
      <c r="J201" s="141" t="str">
        <f t="shared" si="5"/>
        <v>Centro de excelencia 13-607</v>
      </c>
      <c r="K201" s="141"/>
    </row>
    <row r="202" spans="2:11" hidden="1" outlineLevel="1" x14ac:dyDescent="0.2">
      <c r="B202" s="143"/>
      <c r="C202" s="141" t="s">
        <v>384</v>
      </c>
      <c r="D202" s="141" t="s">
        <v>383</v>
      </c>
      <c r="E202" s="141" t="str">
        <f t="shared" si="6"/>
        <v>Monaco MON</v>
      </c>
      <c r="F202" s="142"/>
      <c r="G202" s="142"/>
      <c r="H202" s="141" t="str">
        <f>ACTUACIONES!B146</f>
        <v>Asamblea IPPA</v>
      </c>
      <c r="I202" s="141" t="str">
        <f>ACTUACIONES!A146</f>
        <v>13-800</v>
      </c>
      <c r="J202" s="141" t="str">
        <f t="shared" si="5"/>
        <v>Asamblea IPPA 13-800</v>
      </c>
      <c r="K202" s="141"/>
    </row>
    <row r="203" spans="2:11" hidden="1" outlineLevel="1" x14ac:dyDescent="0.2">
      <c r="B203" s="143"/>
      <c r="C203" s="141" t="s">
        <v>386</v>
      </c>
      <c r="D203" s="141" t="s">
        <v>385</v>
      </c>
      <c r="E203" s="141" t="str">
        <f t="shared" si="6"/>
        <v>Mozambique MOZ</v>
      </c>
      <c r="F203" s="142"/>
      <c r="G203" s="142"/>
      <c r="H203" s="141" t="str">
        <f>ACTUACIONES!B147</f>
        <v>Reuniones IPPA P&amp;P</v>
      </c>
      <c r="I203" s="141" t="str">
        <f>ACTUACIONES!A147</f>
        <v>13-801</v>
      </c>
      <c r="J203" s="141" t="str">
        <f t="shared" si="5"/>
        <v>Reuniones IPPA P&amp;P 13-801</v>
      </c>
      <c r="K203" s="141"/>
    </row>
    <row r="204" spans="2:11" hidden="1" outlineLevel="1" x14ac:dyDescent="0.2">
      <c r="B204" s="143"/>
      <c r="C204" s="141" t="s">
        <v>388</v>
      </c>
      <c r="D204" s="141" t="s">
        <v>387</v>
      </c>
      <c r="E204" s="141" t="str">
        <f t="shared" si="6"/>
        <v>I. Marianas Holandesas MRH</v>
      </c>
      <c r="F204" s="142"/>
      <c r="G204" s="142"/>
      <c r="H204" s="141" t="str">
        <f>ACTUACIONES!B148</f>
        <v>Asamblea Presidentes P&amp;P</v>
      </c>
      <c r="I204" s="141" t="str">
        <f>ACTUACIONES!A148</f>
        <v>13-802</v>
      </c>
      <c r="J204" s="141" t="str">
        <f t="shared" si="5"/>
        <v>Asamblea Presidentes P&amp;P 13-802</v>
      </c>
      <c r="K204" s="141"/>
    </row>
    <row r="205" spans="2:11" hidden="1" outlineLevel="1" x14ac:dyDescent="0.2">
      <c r="B205" s="143"/>
      <c r="C205" s="141" t="s">
        <v>390</v>
      </c>
      <c r="D205" s="141" t="s">
        <v>389</v>
      </c>
      <c r="E205" s="141" t="str">
        <f t="shared" si="6"/>
        <v>I. Mauricio MRI</v>
      </c>
      <c r="F205" s="142"/>
      <c r="G205" s="142"/>
      <c r="H205" s="141" t="str">
        <f>ACTUACIONES!B149</f>
        <v>Green-Section</v>
      </c>
      <c r="I205" s="141" t="str">
        <f>ACTUACIONES!A149</f>
        <v>13-803</v>
      </c>
      <c r="J205" s="141" t="str">
        <f t="shared" si="5"/>
        <v>Green-Section 13-803</v>
      </c>
      <c r="K205" s="141"/>
    </row>
    <row r="206" spans="2:11" hidden="1" outlineLevel="1" x14ac:dyDescent="0.2">
      <c r="B206" s="143"/>
      <c r="C206" s="141" t="s">
        <v>392</v>
      </c>
      <c r="D206" s="141" t="s">
        <v>391</v>
      </c>
      <c r="E206" s="141" t="str">
        <f t="shared" si="6"/>
        <v>Martinica (Francia) MRT</v>
      </c>
      <c r="F206" s="142"/>
      <c r="G206" s="142"/>
      <c r="H206" s="141" t="str">
        <f>ACTUACIONES!B150</f>
        <v>Reunión Presidente con FFAA</v>
      </c>
      <c r="I206" s="141" t="str">
        <f>ACTUACIONES!A150</f>
        <v>13-804</v>
      </c>
      <c r="J206" s="141" t="str">
        <f t="shared" si="5"/>
        <v>Reunión Presidente con FFAA 13-804</v>
      </c>
      <c r="K206" s="141"/>
    </row>
    <row r="207" spans="2:11" hidden="1" outlineLevel="1" x14ac:dyDescent="0.2">
      <c r="B207" s="143"/>
      <c r="C207" s="141" t="s">
        <v>394</v>
      </c>
      <c r="D207" s="141" t="s">
        <v>393</v>
      </c>
      <c r="E207" s="141" t="str">
        <f t="shared" si="6"/>
        <v>I. Marshall MSH</v>
      </c>
      <c r="F207" s="142"/>
      <c r="G207" s="142"/>
      <c r="H207" s="141" t="str">
        <f>ACTUACIONES!B151</f>
        <v>Junta Directiva</v>
      </c>
      <c r="I207" s="141" t="str">
        <f>ACTUACIONES!A151</f>
        <v>13-805</v>
      </c>
      <c r="J207" s="141" t="str">
        <f t="shared" si="5"/>
        <v>Junta Directiva 13-805</v>
      </c>
      <c r="K207" s="141"/>
    </row>
    <row r="208" spans="2:11" hidden="1" outlineLevel="1" x14ac:dyDescent="0.2">
      <c r="B208" s="143"/>
      <c r="C208" s="141" t="s">
        <v>396</v>
      </c>
      <c r="D208" s="141" t="s">
        <v>395</v>
      </c>
      <c r="E208" s="141" t="str">
        <f t="shared" si="6"/>
        <v>Mauritania MTN</v>
      </c>
      <c r="F208" s="142"/>
      <c r="G208" s="142"/>
      <c r="H208" s="141" t="str">
        <f>ACTUACIONES!B152</f>
        <v>Comisión Delegada</v>
      </c>
      <c r="I208" s="141" t="str">
        <f>ACTUACIONES!A152</f>
        <v>13-806</v>
      </c>
      <c r="J208" s="141" t="str">
        <f t="shared" si="5"/>
        <v>Comisión Delegada 13-806</v>
      </c>
      <c r="K208" s="141"/>
    </row>
    <row r="209" spans="2:11" hidden="1" outlineLevel="1" x14ac:dyDescent="0.2">
      <c r="B209" s="143"/>
      <c r="C209" s="141" t="s">
        <v>398</v>
      </c>
      <c r="D209" s="141" t="s">
        <v>397</v>
      </c>
      <c r="E209" s="141" t="str">
        <f t="shared" si="6"/>
        <v>Myanmar Union de MYA</v>
      </c>
      <c r="F209" s="142"/>
      <c r="G209" s="142"/>
      <c r="H209" s="141" t="str">
        <f>ACTUACIONES!B153</f>
        <v>Asamblea Liquidación Presupuesto</v>
      </c>
      <c r="I209" s="141" t="str">
        <f>ACTUACIONES!A153</f>
        <v>13-807</v>
      </c>
      <c r="J209" s="141" t="str">
        <f t="shared" si="5"/>
        <v>Asamblea Liquidación Presupuesto 13-807</v>
      </c>
      <c r="K209" s="141"/>
    </row>
    <row r="210" spans="2:11" hidden="1" outlineLevel="1" x14ac:dyDescent="0.2">
      <c r="B210" s="143"/>
      <c r="C210" s="141" t="s">
        <v>400</v>
      </c>
      <c r="D210" s="141" t="s">
        <v>399</v>
      </c>
      <c r="E210" s="141" t="str">
        <f t="shared" si="6"/>
        <v>Namibia NAM</v>
      </c>
      <c r="F210" s="142"/>
      <c r="G210" s="142"/>
      <c r="H210" s="141" t="str">
        <f>ACTUACIONES!B154</f>
        <v>Reunión Presidente con FFAA</v>
      </c>
      <c r="I210" s="141" t="str">
        <f>ACTUACIONES!A154</f>
        <v>13-808</v>
      </c>
      <c r="J210" s="141" t="str">
        <f t="shared" si="5"/>
        <v>Reunión Presidente con FFAA 13-808</v>
      </c>
      <c r="K210" s="141"/>
    </row>
    <row r="211" spans="2:11" hidden="1" outlineLevel="1" x14ac:dyDescent="0.2">
      <c r="B211" s="143"/>
      <c r="C211" s="141" t="s">
        <v>402</v>
      </c>
      <c r="D211" s="141" t="s">
        <v>401</v>
      </c>
      <c r="E211" s="141" t="str">
        <f t="shared" si="6"/>
        <v>Nicaragua NCA</v>
      </c>
      <c r="F211" s="142"/>
      <c r="G211" s="142"/>
      <c r="H211" s="141" t="str">
        <f>ACTUACIONES!B155</f>
        <v>Junta Directiva</v>
      </c>
      <c r="I211" s="141" t="str">
        <f>ACTUACIONES!A155</f>
        <v>13-809</v>
      </c>
      <c r="J211" s="141" t="str">
        <f t="shared" si="5"/>
        <v>Junta Directiva 13-809</v>
      </c>
      <c r="K211" s="141"/>
    </row>
    <row r="212" spans="2:11" hidden="1" outlineLevel="1" x14ac:dyDescent="0.2">
      <c r="B212" s="143"/>
      <c r="C212" s="141" t="s">
        <v>404</v>
      </c>
      <c r="D212" s="141" t="s">
        <v>403</v>
      </c>
      <c r="E212" s="141" t="str">
        <f t="shared" si="6"/>
        <v>Nepal NEP</v>
      </c>
      <c r="F212" s="142"/>
      <c r="G212" s="142"/>
      <c r="H212" s="141" t="str">
        <f>ACTUACIONES!B156</f>
        <v>Comisión Delegada</v>
      </c>
      <c r="I212" s="141" t="str">
        <f>ACTUACIONES!A156</f>
        <v>13-810</v>
      </c>
      <c r="J212" s="141" t="str">
        <f t="shared" si="5"/>
        <v>Comisión Delegada 13-810</v>
      </c>
      <c r="K212" s="141"/>
    </row>
    <row r="213" spans="2:11" hidden="1" outlineLevel="1" x14ac:dyDescent="0.2">
      <c r="B213" s="143"/>
      <c r="C213" s="141" t="s">
        <v>406</v>
      </c>
      <c r="D213" s="141" t="s">
        <v>405</v>
      </c>
      <c r="E213" s="141" t="str">
        <f t="shared" si="6"/>
        <v>Niger NIG</v>
      </c>
      <c r="F213" s="142"/>
      <c r="G213" s="142"/>
      <c r="H213" s="141" t="str">
        <f>ACTUACIONES!B157</f>
        <v>Reunión Presidente con FFAA</v>
      </c>
      <c r="I213" s="141" t="str">
        <f>ACTUACIONES!A157</f>
        <v>13-811</v>
      </c>
      <c r="J213" s="141" t="str">
        <f t="shared" si="5"/>
        <v>Reunión Presidente con FFAA 13-811</v>
      </c>
      <c r="K213" s="141"/>
    </row>
    <row r="214" spans="2:11" hidden="1" outlineLevel="1" x14ac:dyDescent="0.2">
      <c r="B214" s="143"/>
      <c r="C214" s="141" t="s">
        <v>408</v>
      </c>
      <c r="D214" s="141" t="s">
        <v>407</v>
      </c>
      <c r="E214" s="141" t="str">
        <f t="shared" si="6"/>
        <v>Irlanda del norte (Ulster) NIR</v>
      </c>
      <c r="F214" s="142"/>
      <c r="G214" s="142"/>
      <c r="H214" s="141" t="str">
        <f>ACTUACIONES!B158</f>
        <v>Junta Directiva</v>
      </c>
      <c r="I214" s="141" t="str">
        <f>ACTUACIONES!A158</f>
        <v>13-812</v>
      </c>
      <c r="J214" s="141" t="str">
        <f t="shared" si="5"/>
        <v>Junta Directiva 13-812</v>
      </c>
      <c r="K214" s="141"/>
    </row>
    <row r="215" spans="2:11" hidden="1" outlineLevel="1" x14ac:dyDescent="0.2">
      <c r="B215" s="143"/>
      <c r="C215" s="141" t="s">
        <v>410</v>
      </c>
      <c r="D215" s="141" t="s">
        <v>409</v>
      </c>
      <c r="E215" s="141" t="str">
        <f t="shared" si="6"/>
        <v>Nive (Nueva Zelanda) NIV</v>
      </c>
      <c r="F215" s="142"/>
      <c r="G215" s="142"/>
      <c r="H215" s="141" t="str">
        <f>ACTUACIONES!B159</f>
        <v>Comisión Delegada</v>
      </c>
      <c r="I215" s="141" t="str">
        <f>ACTUACIONES!A159</f>
        <v>13-813</v>
      </c>
      <c r="J215" s="141" t="str">
        <f t="shared" si="5"/>
        <v>Comisión Delegada 13-813</v>
      </c>
      <c r="K215" s="141"/>
    </row>
    <row r="216" spans="2:11" hidden="1" outlineLevel="1" x14ac:dyDescent="0.2">
      <c r="B216" s="143"/>
      <c r="C216" s="141" t="s">
        <v>412</v>
      </c>
      <c r="D216" s="141" t="s">
        <v>411</v>
      </c>
      <c r="E216" s="141" t="str">
        <f t="shared" si="6"/>
        <v>Noruega NOR</v>
      </c>
      <c r="F216" s="142"/>
      <c r="G216" s="142"/>
      <c r="H216" s="141" t="str">
        <f>ACTUACIONES!B160</f>
        <v>Asamblea Aprobación Presupuesto</v>
      </c>
      <c r="I216" s="141" t="str">
        <f>ACTUACIONES!A160</f>
        <v>13-814</v>
      </c>
      <c r="J216" s="141" t="str">
        <f t="shared" si="5"/>
        <v>Asamblea Aprobación Presupuesto 13-814</v>
      </c>
      <c r="K216" s="141"/>
    </row>
    <row r="217" spans="2:11" hidden="1" outlineLevel="1" x14ac:dyDescent="0.2">
      <c r="B217" s="143"/>
      <c r="C217" s="141" t="s">
        <v>414</v>
      </c>
      <c r="D217" s="141" t="s">
        <v>413</v>
      </c>
      <c r="E217" s="141" t="str">
        <f t="shared" si="6"/>
        <v>Nauru NRU</v>
      </c>
      <c r="F217" s="142"/>
      <c r="G217" s="142"/>
      <c r="H217" s="141" t="str">
        <f>ACTUACIONES!B161</f>
        <v>Reuniones Comités Técnicos</v>
      </c>
      <c r="I217" s="141" t="str">
        <f>ACTUACIONES!A161</f>
        <v>13-815</v>
      </c>
      <c r="J217" s="141" t="str">
        <f t="shared" si="5"/>
        <v>Reuniones Comités Técnicos 13-815</v>
      </c>
      <c r="K217" s="141"/>
    </row>
    <row r="218" spans="2:11" hidden="1" outlineLevel="1" x14ac:dyDescent="0.2">
      <c r="B218" s="143"/>
      <c r="C218" s="141" t="s">
        <v>416</v>
      </c>
      <c r="D218" s="141" t="s">
        <v>415</v>
      </c>
      <c r="E218" s="141" t="str">
        <f t="shared" si="6"/>
        <v>Nueva Caledonia (Francia) NUC</v>
      </c>
      <c r="F218" s="142"/>
      <c r="G218" s="142"/>
      <c r="H218" s="141" t="str">
        <f>ACTUACIONES!B162</f>
        <v>Cº España Senior P&amp;P</v>
      </c>
      <c r="I218" s="141" t="str">
        <f>ACTUACIONES!A162</f>
        <v>13-900</v>
      </c>
      <c r="J218" s="141" t="str">
        <f t="shared" si="5"/>
        <v>Cº España Senior P&amp;P 13-900</v>
      </c>
      <c r="K218" s="141"/>
    </row>
    <row r="219" spans="2:11" hidden="1" outlineLevel="1" x14ac:dyDescent="0.2">
      <c r="B219" s="143"/>
      <c r="C219" s="141" t="s">
        <v>418</v>
      </c>
      <c r="D219" s="141" t="s">
        <v>417</v>
      </c>
      <c r="E219" s="141" t="str">
        <f t="shared" si="6"/>
        <v>Nueva Zelanda NZL</v>
      </c>
      <c r="F219" s="142"/>
      <c r="G219" s="142"/>
      <c r="H219" s="141" t="str">
        <f>ACTUACIONES!B163</f>
        <v>Cº Int.España Senior (Dobles e indiv)Fem</v>
      </c>
      <c r="I219" s="141" t="str">
        <f>ACTUACIONES!A163</f>
        <v>13-901</v>
      </c>
      <c r="J219" s="141" t="str">
        <f t="shared" si="5"/>
        <v>Cº Int.España Senior (Dobles e indiv)Fem 13-901</v>
      </c>
      <c r="K219" s="141"/>
    </row>
    <row r="220" spans="2:11" hidden="1" outlineLevel="1" x14ac:dyDescent="0.2">
      <c r="B220" s="143"/>
      <c r="C220" s="141" t="s">
        <v>420</v>
      </c>
      <c r="D220" s="141" t="s">
        <v>419</v>
      </c>
      <c r="E220" s="141" t="str">
        <f t="shared" si="6"/>
        <v>Oman OMA</v>
      </c>
      <c r="F220" s="142"/>
      <c r="G220" s="142"/>
      <c r="H220" s="141" t="str">
        <f>ACTUACIONES!B164</f>
        <v>Gran Premio Senior Femenino</v>
      </c>
      <c r="I220" s="141" t="str">
        <f>ACTUACIONES!A164</f>
        <v>13-902</v>
      </c>
      <c r="J220" s="141" t="str">
        <f t="shared" si="5"/>
        <v>Gran Premio Senior Femenino 13-902</v>
      </c>
      <c r="K220" s="141"/>
    </row>
    <row r="221" spans="2:11" hidden="1" outlineLevel="1" x14ac:dyDescent="0.2">
      <c r="B221" s="143"/>
      <c r="C221" s="141" t="s">
        <v>422</v>
      </c>
      <c r="D221" s="141" t="s">
        <v>421</v>
      </c>
      <c r="E221" s="141" t="str">
        <f t="shared" si="6"/>
        <v>Pakistan PAK</v>
      </c>
      <c r="F221" s="142"/>
      <c r="G221" s="142"/>
      <c r="H221" s="141" t="str">
        <f>ACTUACIONES!B165</f>
        <v>Cº de España Senior Femenino</v>
      </c>
      <c r="I221" s="141" t="str">
        <f>ACTUACIONES!A165</f>
        <v>13-903</v>
      </c>
      <c r="J221" s="141" t="str">
        <f t="shared" si="5"/>
        <v>Cº de España Senior Femenino 13-903</v>
      </c>
      <c r="K221" s="141"/>
    </row>
    <row r="222" spans="2:11" hidden="1" outlineLevel="1" x14ac:dyDescent="0.2">
      <c r="B222" s="143"/>
      <c r="C222" s="141" t="s">
        <v>424</v>
      </c>
      <c r="D222" s="141" t="s">
        <v>423</v>
      </c>
      <c r="E222" s="141" t="str">
        <f t="shared" si="6"/>
        <v>Panama PAN</v>
      </c>
      <c r="F222" s="142"/>
      <c r="G222" s="142"/>
      <c r="H222" s="141" t="str">
        <f>ACTUACIONES!B166</f>
        <v>Cº de Europa Individual Senior Femenino</v>
      </c>
      <c r="I222" s="141" t="str">
        <f>ACTUACIONES!A166</f>
        <v>13-904</v>
      </c>
      <c r="J222" s="141" t="str">
        <f t="shared" si="5"/>
        <v>Cº de Europa Individual Senior Femenino 13-904</v>
      </c>
      <c r="K222" s="141"/>
    </row>
    <row r="223" spans="2:11" hidden="1" outlineLevel="1" x14ac:dyDescent="0.2">
      <c r="B223" s="143"/>
      <c r="C223" s="141" t="s">
        <v>426</v>
      </c>
      <c r="D223" s="141" t="s">
        <v>425</v>
      </c>
      <c r="E223" s="141" t="str">
        <f t="shared" si="6"/>
        <v>Paraguay PAR</v>
      </c>
      <c r="F223" s="142"/>
      <c r="G223" s="142"/>
      <c r="H223" s="141" t="str">
        <f>ACTUACIONES!B167</f>
        <v>Cº de España Senior Doble Femenino</v>
      </c>
      <c r="I223" s="141" t="str">
        <f>ACTUACIONES!A167</f>
        <v>13-905</v>
      </c>
      <c r="J223" s="141" t="str">
        <f t="shared" si="5"/>
        <v>Cº de España Senior Doble Femenino 13-905</v>
      </c>
      <c r="K223" s="141"/>
    </row>
    <row r="224" spans="2:11" hidden="1" outlineLevel="1" x14ac:dyDescent="0.2">
      <c r="B224" s="143"/>
      <c r="C224" s="141" t="s">
        <v>428</v>
      </c>
      <c r="D224" s="141" t="s">
        <v>427</v>
      </c>
      <c r="E224" s="141" t="str">
        <f t="shared" si="6"/>
        <v>Peru PER</v>
      </c>
      <c r="F224" s="142"/>
      <c r="G224" s="142"/>
      <c r="H224" s="141" t="str">
        <f>ACTUACIONES!B168</f>
        <v>Bristish Ladies Senior</v>
      </c>
      <c r="I224" s="141" t="str">
        <f>ACTUACIONES!A168</f>
        <v>13-906</v>
      </c>
      <c r="J224" s="141" t="str">
        <f t="shared" si="5"/>
        <v>Bristish Ladies Senior 13-906</v>
      </c>
      <c r="K224" s="141"/>
    </row>
    <row r="225" spans="2:11" hidden="1" outlineLevel="1" x14ac:dyDescent="0.2">
      <c r="B225" s="143"/>
      <c r="C225" s="141" t="s">
        <v>430</v>
      </c>
      <c r="D225" s="141" t="s">
        <v>429</v>
      </c>
      <c r="E225" s="141" t="str">
        <f t="shared" si="6"/>
        <v>Filipinas PHI</v>
      </c>
      <c r="F225" s="142"/>
      <c r="G225" s="142"/>
      <c r="H225" s="141" t="str">
        <f>ACTUACIONES!B169</f>
        <v>Cº Europa Senior equipos femenino</v>
      </c>
      <c r="I225" s="141" t="str">
        <f>ACTUACIONES!A169</f>
        <v>13-907</v>
      </c>
      <c r="J225" s="141" t="str">
        <f t="shared" si="5"/>
        <v>Cº Europa Senior equipos femenino 13-907</v>
      </c>
      <c r="K225" s="141"/>
    </row>
    <row r="226" spans="2:11" hidden="1" outlineLevel="1" x14ac:dyDescent="0.2">
      <c r="B226" s="143"/>
      <c r="C226" s="141" t="s">
        <v>432</v>
      </c>
      <c r="D226" s="141" t="s">
        <v>431</v>
      </c>
      <c r="E226" s="141" t="str">
        <f t="shared" si="6"/>
        <v>Palestina PLE</v>
      </c>
      <c r="F226" s="142"/>
      <c r="G226" s="142"/>
      <c r="H226" s="141" t="str">
        <f>ACTUACIONES!B170</f>
        <v>Cº Int de  España Senior Masculino</v>
      </c>
      <c r="I226" s="141" t="str">
        <f>ACTUACIONES!A170</f>
        <v>13-908</v>
      </c>
      <c r="J226" s="141" t="str">
        <f t="shared" si="5"/>
        <v>Cº Int de  España Senior Masculino 13-908</v>
      </c>
      <c r="K226" s="141"/>
    </row>
    <row r="227" spans="2:11" hidden="1" outlineLevel="1" x14ac:dyDescent="0.2">
      <c r="B227" s="143"/>
      <c r="C227" s="141" t="s">
        <v>434</v>
      </c>
      <c r="D227" s="141" t="s">
        <v>433</v>
      </c>
      <c r="E227" s="141" t="str">
        <f t="shared" si="6"/>
        <v>Papua-Nueva Guinea PNG</v>
      </c>
      <c r="F227" s="142"/>
      <c r="G227" s="142"/>
      <c r="H227" s="141" t="str">
        <f>ACTUACIONES!B171</f>
        <v>Cº de  España Senior Masculino</v>
      </c>
      <c r="I227" s="141" t="str">
        <f>ACTUACIONES!A171</f>
        <v>13-909</v>
      </c>
      <c r="J227" s="141" t="str">
        <f t="shared" si="5"/>
        <v>Cº de  España Senior Masculino 13-909</v>
      </c>
      <c r="K227" s="141"/>
    </row>
    <row r="228" spans="2:11" hidden="1" outlineLevel="1" x14ac:dyDescent="0.2">
      <c r="B228" s="143"/>
      <c r="C228" s="141" t="s">
        <v>436</v>
      </c>
      <c r="D228" s="141" t="s">
        <v>435</v>
      </c>
      <c r="E228" s="141" t="str">
        <f t="shared" si="6"/>
        <v>Polinesia Francesa POF</v>
      </c>
      <c r="F228" s="142"/>
      <c r="G228" s="142"/>
      <c r="H228" s="141" t="str">
        <f>ACTUACIONES!B172</f>
        <v>Cº de Europa Senior Indiv. Masculino</v>
      </c>
      <c r="I228" s="141" t="str">
        <f>ACTUACIONES!A172</f>
        <v>13-910</v>
      </c>
      <c r="J228" s="141" t="str">
        <f t="shared" si="5"/>
        <v>Cº de Europa Senior Indiv. Masculino 13-910</v>
      </c>
      <c r="K228" s="141"/>
    </row>
    <row r="229" spans="2:11" hidden="1" outlineLevel="1" x14ac:dyDescent="0.2">
      <c r="B229" s="143"/>
      <c r="C229" s="141" t="s">
        <v>438</v>
      </c>
      <c r="D229" s="141" t="s">
        <v>437</v>
      </c>
      <c r="E229" s="141" t="str">
        <f t="shared" si="6"/>
        <v>Polonia POL</v>
      </c>
      <c r="F229" s="142"/>
      <c r="G229" s="142"/>
      <c r="H229" s="141" t="str">
        <f>ACTUACIONES!B173</f>
        <v>Bristish Senior Masculino</v>
      </c>
      <c r="I229" s="141" t="str">
        <f>ACTUACIONES!A173</f>
        <v>13-911</v>
      </c>
      <c r="J229" s="141" t="str">
        <f t="shared" si="5"/>
        <v>Bristish Senior Masculino 13-911</v>
      </c>
      <c r="K229" s="141"/>
    </row>
    <row r="230" spans="2:11" hidden="1" outlineLevel="1" x14ac:dyDescent="0.2">
      <c r="B230" s="143"/>
      <c r="C230" s="141" t="s">
        <v>440</v>
      </c>
      <c r="D230" s="141" t="s">
        <v>439</v>
      </c>
      <c r="E230" s="141" t="str">
        <f t="shared" si="6"/>
        <v>Portugal POR</v>
      </c>
      <c r="F230" s="142"/>
      <c r="G230" s="142"/>
      <c r="H230" s="141" t="str">
        <f>ACTUACIONES!B174</f>
        <v>Cº  Europa Senior equipos Masculino</v>
      </c>
      <c r="I230" s="141" t="str">
        <f>ACTUACIONES!A174</f>
        <v>13-912</v>
      </c>
      <c r="J230" s="141" t="str">
        <f t="shared" si="5"/>
        <v>Cº  Europa Senior equipos Masculino 13-912</v>
      </c>
      <c r="K230" s="141"/>
    </row>
    <row r="231" spans="2:11" hidden="1" outlineLevel="1" x14ac:dyDescent="0.2">
      <c r="B231" s="143"/>
      <c r="C231" s="141" t="s">
        <v>442</v>
      </c>
      <c r="D231" s="141" t="s">
        <v>441</v>
      </c>
      <c r="E231" s="141" t="str">
        <f t="shared" si="6"/>
        <v>Corea Republica Dem. Pop. de (Norte) PRK</v>
      </c>
      <c r="F231" s="142"/>
      <c r="G231" s="142"/>
      <c r="H231" s="141" t="str">
        <f>ACTUACIONES!B175</f>
        <v>Cº España Senior Profesionales Masculino</v>
      </c>
      <c r="I231" s="141" t="str">
        <f>ACTUACIONES!A175</f>
        <v>13-913</v>
      </c>
      <c r="J231" s="141" t="str">
        <f t="shared" si="5"/>
        <v>Cº España Senior Profesionales Masculino 13-913</v>
      </c>
      <c r="K231" s="141"/>
    </row>
    <row r="232" spans="2:11" hidden="1" outlineLevel="1" x14ac:dyDescent="0.2">
      <c r="B232" s="143"/>
      <c r="C232" s="141" t="s">
        <v>444</v>
      </c>
      <c r="D232" s="141" t="s">
        <v>443</v>
      </c>
      <c r="E232" s="141" t="str">
        <f t="shared" si="6"/>
        <v>Puerto Rico PUR</v>
      </c>
      <c r="F232" s="142"/>
      <c r="G232" s="142"/>
      <c r="H232" s="141" t="str">
        <f>ACTUACIONES!B176</f>
        <v>Master Senior</v>
      </c>
      <c r="I232" s="141" t="str">
        <f>ACTUACIONES!A176</f>
        <v>13-914</v>
      </c>
      <c r="J232" s="141" t="str">
        <f t="shared" si="5"/>
        <v>Master Senior 13-914</v>
      </c>
      <c r="K232" s="141"/>
    </row>
    <row r="233" spans="2:11" hidden="1" outlineLevel="1" x14ac:dyDescent="0.2">
      <c r="B233" s="143"/>
      <c r="C233" s="141" t="s">
        <v>446</v>
      </c>
      <c r="D233" s="141" t="s">
        <v>445</v>
      </c>
      <c r="E233" s="141" t="str">
        <f t="shared" si="6"/>
        <v>Qatar QAT</v>
      </c>
      <c r="F233" s="142"/>
      <c r="G233" s="142"/>
      <c r="H233" s="141">
        <f>ACTUACIONES!B178</f>
        <v>0</v>
      </c>
      <c r="I233" s="141">
        <f>ACTUACIONES!A178</f>
        <v>0</v>
      </c>
      <c r="J233" s="141"/>
      <c r="K233" s="141"/>
    </row>
    <row r="234" spans="2:11" hidden="1" outlineLevel="1" x14ac:dyDescent="0.2">
      <c r="B234" s="143"/>
      <c r="C234" s="141" t="s">
        <v>448</v>
      </c>
      <c r="D234" s="141" t="s">
        <v>447</v>
      </c>
      <c r="E234" s="141" t="str">
        <f t="shared" si="6"/>
        <v>Reunion (Francia) REN</v>
      </c>
      <c r="F234" s="142"/>
      <c r="G234" s="142"/>
      <c r="H234" s="141">
        <f>ACTUACIONES!B179</f>
        <v>0</v>
      </c>
      <c r="I234" s="141">
        <f>ACTUACIONES!A179</f>
        <v>0</v>
      </c>
      <c r="J234" s="141"/>
      <c r="K234" s="141"/>
    </row>
    <row r="235" spans="2:11" hidden="1" outlineLevel="1" x14ac:dyDescent="0.2">
      <c r="B235" s="143"/>
      <c r="C235" s="141" t="s">
        <v>450</v>
      </c>
      <c r="D235" s="141" t="s">
        <v>449</v>
      </c>
      <c r="E235" s="141" t="str">
        <f t="shared" si="6"/>
        <v>Rumania ROM</v>
      </c>
      <c r="F235" s="142"/>
      <c r="G235" s="142"/>
      <c r="H235" s="141">
        <f>ACTUACIONES!B180</f>
        <v>0</v>
      </c>
      <c r="I235" s="141">
        <f>ACTUACIONES!A180</f>
        <v>0</v>
      </c>
      <c r="J235" s="141"/>
      <c r="K235" s="141"/>
    </row>
    <row r="236" spans="2:11" hidden="1" outlineLevel="1" x14ac:dyDescent="0.2">
      <c r="B236" s="143"/>
      <c r="C236" s="141" t="s">
        <v>452</v>
      </c>
      <c r="D236" s="141" t="s">
        <v>451</v>
      </c>
      <c r="E236" s="141" t="str">
        <f t="shared" si="6"/>
        <v>Sudafrica Republica de RSA</v>
      </c>
      <c r="F236" s="142"/>
      <c r="G236" s="142"/>
      <c r="H236" s="141">
        <f>ACTUACIONES!B181</f>
        <v>0</v>
      </c>
      <c r="I236" s="141">
        <f>ACTUACIONES!A181</f>
        <v>0</v>
      </c>
      <c r="J236" s="141"/>
      <c r="K236" s="141"/>
    </row>
    <row r="237" spans="2:11" hidden="1" outlineLevel="1" x14ac:dyDescent="0.2">
      <c r="B237" s="143"/>
      <c r="C237" s="141" t="s">
        <v>454</v>
      </c>
      <c r="D237" s="141" t="s">
        <v>453</v>
      </c>
      <c r="E237" s="141" t="str">
        <f t="shared" si="6"/>
        <v>Rusia Federacion de RUS</v>
      </c>
      <c r="F237" s="142"/>
      <c r="G237" s="142"/>
      <c r="H237" s="141">
        <f>ACTUACIONES!B182</f>
        <v>0</v>
      </c>
      <c r="I237" s="141">
        <f>ACTUACIONES!A182</f>
        <v>0</v>
      </c>
      <c r="J237" s="141"/>
      <c r="K237" s="141"/>
    </row>
    <row r="238" spans="2:11" hidden="1" outlineLevel="1" x14ac:dyDescent="0.2">
      <c r="B238" s="143"/>
      <c r="C238" s="141" t="s">
        <v>456</v>
      </c>
      <c r="D238" s="141" t="s">
        <v>455</v>
      </c>
      <c r="E238" s="141" t="str">
        <f t="shared" si="6"/>
        <v>Ruanda RWA</v>
      </c>
      <c r="F238" s="142"/>
      <c r="G238" s="142"/>
      <c r="H238" s="141">
        <f>ACTUACIONES!B183</f>
        <v>0</v>
      </c>
      <c r="I238" s="141">
        <f>ACTUACIONES!A183</f>
        <v>0</v>
      </c>
      <c r="J238" s="141"/>
      <c r="K238" s="141"/>
    </row>
    <row r="239" spans="2:11" hidden="1" outlineLevel="1" x14ac:dyDescent="0.2">
      <c r="B239" s="143"/>
      <c r="C239" s="141" t="s">
        <v>458</v>
      </c>
      <c r="D239" s="141" t="s">
        <v>457</v>
      </c>
      <c r="E239" s="141" t="str">
        <f t="shared" si="6"/>
        <v>Samoa Occidental SAM</v>
      </c>
      <c r="F239" s="142"/>
      <c r="G239" s="142"/>
      <c r="H239" s="141">
        <f>ACTUACIONES!B184</f>
        <v>0</v>
      </c>
      <c r="I239" s="141">
        <f>ACTUACIONES!A184</f>
        <v>0</v>
      </c>
      <c r="J239" s="141"/>
      <c r="K239" s="141"/>
    </row>
    <row r="240" spans="2:11" hidden="1" outlineLevel="1" x14ac:dyDescent="0.2">
      <c r="B240" s="143"/>
      <c r="C240" s="141" t="s">
        <v>460</v>
      </c>
      <c r="D240" s="141" t="s">
        <v>459</v>
      </c>
      <c r="E240" s="141" t="str">
        <f t="shared" si="6"/>
        <v>Senegal SEN</v>
      </c>
      <c r="F240" s="142"/>
      <c r="G240" s="142"/>
      <c r="H240" s="141">
        <f>ACTUACIONES!B185</f>
        <v>0</v>
      </c>
      <c r="I240" s="141">
        <f>ACTUACIONES!A185</f>
        <v>0</v>
      </c>
      <c r="J240" s="141"/>
      <c r="K240" s="141"/>
    </row>
    <row r="241" spans="3:5" hidden="1" outlineLevel="1" x14ac:dyDescent="0.2">
      <c r="C241" s="141" t="s">
        <v>462</v>
      </c>
      <c r="D241" s="141" t="s">
        <v>461</v>
      </c>
      <c r="E241" s="141" t="str">
        <f t="shared" si="6"/>
        <v>Seychelles SEY</v>
      </c>
    </row>
    <row r="242" spans="3:5" hidden="1" outlineLevel="1" x14ac:dyDescent="0.2">
      <c r="C242" s="141" t="s">
        <v>464</v>
      </c>
      <c r="D242" s="141" t="s">
        <v>463</v>
      </c>
      <c r="E242" s="141" t="str">
        <f t="shared" si="6"/>
        <v>Singapur SIN</v>
      </c>
    </row>
    <row r="243" spans="3:5" hidden="1" outlineLevel="1" x14ac:dyDescent="0.2">
      <c r="C243" s="141" t="s">
        <v>466</v>
      </c>
      <c r="D243" s="141" t="s">
        <v>465</v>
      </c>
      <c r="E243" s="141" t="str">
        <f t="shared" si="6"/>
        <v>San Kitts y Nevis SKN</v>
      </c>
    </row>
    <row r="244" spans="3:5" hidden="1" outlineLevel="1" x14ac:dyDescent="0.2">
      <c r="C244" s="141" t="s">
        <v>468</v>
      </c>
      <c r="D244" s="141" t="s">
        <v>467</v>
      </c>
      <c r="E244" s="141" t="str">
        <f t="shared" si="6"/>
        <v>Sierra Leona SLE</v>
      </c>
    </row>
    <row r="245" spans="3:5" hidden="1" outlineLevel="1" x14ac:dyDescent="0.2">
      <c r="C245" s="141" t="s">
        <v>470</v>
      </c>
      <c r="D245" s="141" t="s">
        <v>469</v>
      </c>
      <c r="E245" s="141" t="str">
        <f t="shared" si="6"/>
        <v>Eslovenia SLO</v>
      </c>
    </row>
    <row r="246" spans="3:5" hidden="1" outlineLevel="1" x14ac:dyDescent="0.2">
      <c r="C246" s="141" t="s">
        <v>472</v>
      </c>
      <c r="D246" s="141" t="s">
        <v>471</v>
      </c>
      <c r="E246" s="141" t="str">
        <f t="shared" si="6"/>
        <v>San Marino SMR</v>
      </c>
    </row>
    <row r="247" spans="3:5" hidden="1" outlineLevel="1" x14ac:dyDescent="0.2">
      <c r="C247" s="141" t="s">
        <v>474</v>
      </c>
      <c r="D247" s="141" t="s">
        <v>473</v>
      </c>
      <c r="E247" s="141" t="str">
        <f t="shared" si="6"/>
        <v>I. Salomon SOL</v>
      </c>
    </row>
    <row r="248" spans="3:5" hidden="1" outlineLevel="1" x14ac:dyDescent="0.2">
      <c r="C248" s="141" t="s">
        <v>476</v>
      </c>
      <c r="D248" s="141" t="s">
        <v>475</v>
      </c>
      <c r="E248" s="141" t="str">
        <f t="shared" si="6"/>
        <v>Somalia SOM</v>
      </c>
    </row>
    <row r="249" spans="3:5" hidden="1" outlineLevel="1" x14ac:dyDescent="0.2">
      <c r="C249" s="141" t="s">
        <v>478</v>
      </c>
      <c r="D249" s="141" t="s">
        <v>477</v>
      </c>
      <c r="E249" s="141" t="str">
        <f t="shared" si="6"/>
        <v>Sri Lanka SRI</v>
      </c>
    </row>
    <row r="250" spans="3:5" hidden="1" outlineLevel="1" x14ac:dyDescent="0.2">
      <c r="C250" s="141" t="s">
        <v>480</v>
      </c>
      <c r="D250" s="141" t="s">
        <v>479</v>
      </c>
      <c r="E250" s="141" t="str">
        <f t="shared" si="6"/>
        <v>Sto. Tome y Principe R.D. STP</v>
      </c>
    </row>
    <row r="251" spans="3:5" hidden="1" outlineLevel="1" x14ac:dyDescent="0.2">
      <c r="C251" s="141" t="s">
        <v>482</v>
      </c>
      <c r="D251" s="141" t="s">
        <v>481</v>
      </c>
      <c r="E251" s="141" t="str">
        <f t="shared" si="6"/>
        <v>Sudan SUD</v>
      </c>
    </row>
    <row r="252" spans="3:5" hidden="1" outlineLevel="1" x14ac:dyDescent="0.2">
      <c r="C252" s="141" t="s">
        <v>484</v>
      </c>
      <c r="D252" s="141" t="s">
        <v>483</v>
      </c>
      <c r="E252" s="141" t="str">
        <f t="shared" si="6"/>
        <v>Suiza SUI</v>
      </c>
    </row>
    <row r="253" spans="3:5" hidden="1" outlineLevel="1" x14ac:dyDescent="0.2">
      <c r="C253" s="141" t="s">
        <v>486</v>
      </c>
      <c r="D253" s="141" t="s">
        <v>485</v>
      </c>
      <c r="E253" s="141" t="str">
        <f t="shared" ref="E253:E287" si="7">CONCATENATE(C253," ",D253)</f>
        <v>Surinam SUR</v>
      </c>
    </row>
    <row r="254" spans="3:5" hidden="1" outlineLevel="1" x14ac:dyDescent="0.2">
      <c r="C254" s="141" t="s">
        <v>488</v>
      </c>
      <c r="D254" s="141" t="s">
        <v>487</v>
      </c>
      <c r="E254" s="141" t="str">
        <f t="shared" si="7"/>
        <v>Eslovaquia SVK</v>
      </c>
    </row>
    <row r="255" spans="3:5" hidden="1" outlineLevel="1" x14ac:dyDescent="0.2">
      <c r="C255" s="141" t="s">
        <v>490</v>
      </c>
      <c r="D255" s="141" t="s">
        <v>489</v>
      </c>
      <c r="E255" s="141" t="str">
        <f t="shared" si="7"/>
        <v>Suecia SWE</v>
      </c>
    </row>
    <row r="256" spans="3:5" hidden="1" outlineLevel="1" x14ac:dyDescent="0.2">
      <c r="C256" s="141" t="s">
        <v>492</v>
      </c>
      <c r="D256" s="141" t="s">
        <v>491</v>
      </c>
      <c r="E256" s="141" t="str">
        <f t="shared" si="7"/>
        <v>Suazilandia SWZ</v>
      </c>
    </row>
    <row r="257" spans="3:5" hidden="1" outlineLevel="1" x14ac:dyDescent="0.2">
      <c r="C257" s="141" t="s">
        <v>494</v>
      </c>
      <c r="D257" s="141" t="s">
        <v>493</v>
      </c>
      <c r="E257" s="141" t="str">
        <f t="shared" si="7"/>
        <v>Siria Republica Arabe SYR</v>
      </c>
    </row>
    <row r="258" spans="3:5" hidden="1" outlineLevel="1" x14ac:dyDescent="0.2">
      <c r="C258" s="141" t="s">
        <v>496</v>
      </c>
      <c r="D258" s="141" t="s">
        <v>495</v>
      </c>
      <c r="E258" s="141" t="str">
        <f t="shared" si="7"/>
        <v>Polinesia Francesa Tahiti TAH</v>
      </c>
    </row>
    <row r="259" spans="3:5" hidden="1" outlineLevel="1" x14ac:dyDescent="0.2">
      <c r="C259" s="141" t="s">
        <v>498</v>
      </c>
      <c r="D259" s="141" t="s">
        <v>497</v>
      </c>
      <c r="E259" s="141" t="str">
        <f t="shared" si="7"/>
        <v>Tanzania Republica Unida TAN</v>
      </c>
    </row>
    <row r="260" spans="3:5" hidden="1" outlineLevel="1" x14ac:dyDescent="0.2">
      <c r="C260" s="141" t="s">
        <v>500</v>
      </c>
      <c r="D260" s="141" t="s">
        <v>499</v>
      </c>
      <c r="E260" s="141" t="str">
        <f t="shared" si="7"/>
        <v>Tonga TGA</v>
      </c>
    </row>
    <row r="261" spans="3:5" hidden="1" outlineLevel="1" x14ac:dyDescent="0.2">
      <c r="C261" s="141" t="s">
        <v>502</v>
      </c>
      <c r="D261" s="141" t="s">
        <v>501</v>
      </c>
      <c r="E261" s="141" t="str">
        <f t="shared" si="7"/>
        <v>Tailandia THA</v>
      </c>
    </row>
    <row r="262" spans="3:5" hidden="1" outlineLevel="1" x14ac:dyDescent="0.2">
      <c r="C262" s="141" t="s">
        <v>504</v>
      </c>
      <c r="D262" s="141" t="s">
        <v>503</v>
      </c>
      <c r="E262" s="141" t="str">
        <f t="shared" si="7"/>
        <v>Tayikistan TJK</v>
      </c>
    </row>
    <row r="263" spans="3:5" hidden="1" outlineLevel="1" x14ac:dyDescent="0.2">
      <c r="C263" s="141" t="s">
        <v>506</v>
      </c>
      <c r="D263" s="141" t="s">
        <v>505</v>
      </c>
      <c r="E263" s="141" t="str">
        <f t="shared" si="7"/>
        <v>Turkmenistan TKM</v>
      </c>
    </row>
    <row r="264" spans="3:5" hidden="1" outlineLevel="1" x14ac:dyDescent="0.2">
      <c r="C264" s="141" t="s">
        <v>508</v>
      </c>
      <c r="D264" s="141" t="s">
        <v>507</v>
      </c>
      <c r="E264" s="141" t="str">
        <f t="shared" si="7"/>
        <v>I. Turks y Caicos TKS</v>
      </c>
    </row>
    <row r="265" spans="3:5" hidden="1" outlineLevel="1" x14ac:dyDescent="0.2">
      <c r="C265" s="141" t="s">
        <v>510</v>
      </c>
      <c r="D265" s="141" t="s">
        <v>509</v>
      </c>
      <c r="E265" s="141" t="str">
        <f t="shared" si="7"/>
        <v>Togo TOG</v>
      </c>
    </row>
    <row r="266" spans="3:5" hidden="1" outlineLevel="1" x14ac:dyDescent="0.2">
      <c r="C266" s="141" t="s">
        <v>512</v>
      </c>
      <c r="D266" s="141" t="s">
        <v>511</v>
      </c>
      <c r="E266" s="141" t="str">
        <f t="shared" si="7"/>
        <v>China Taipe TPE</v>
      </c>
    </row>
    <row r="267" spans="3:5" hidden="1" outlineLevel="1" x14ac:dyDescent="0.2">
      <c r="C267" s="141" t="s">
        <v>514</v>
      </c>
      <c r="D267" s="141" t="s">
        <v>513</v>
      </c>
      <c r="E267" s="141" t="str">
        <f t="shared" si="7"/>
        <v>Trinidad y Tobago TRI</v>
      </c>
    </row>
    <row r="268" spans="3:5" hidden="1" outlineLevel="1" x14ac:dyDescent="0.2">
      <c r="C268" s="141" t="s">
        <v>516</v>
      </c>
      <c r="D268" s="141" t="s">
        <v>515</v>
      </c>
      <c r="E268" s="141" t="str">
        <f t="shared" si="7"/>
        <v>Tunez TUN</v>
      </c>
    </row>
    <row r="269" spans="3:5" hidden="1" outlineLevel="1" x14ac:dyDescent="0.2">
      <c r="C269" s="141" t="s">
        <v>518</v>
      </c>
      <c r="D269" s="141" t="s">
        <v>517</v>
      </c>
      <c r="E269" s="141" t="str">
        <f t="shared" si="7"/>
        <v>Turquia TUR</v>
      </c>
    </row>
    <row r="270" spans="3:5" hidden="1" outlineLevel="1" x14ac:dyDescent="0.2">
      <c r="C270" s="141" t="s">
        <v>520</v>
      </c>
      <c r="D270" s="141" t="s">
        <v>519</v>
      </c>
      <c r="E270" s="141" t="str">
        <f t="shared" si="7"/>
        <v>Emiratos Arabes Unidos UAE</v>
      </c>
    </row>
    <row r="271" spans="3:5" hidden="1" outlineLevel="1" x14ac:dyDescent="0.2">
      <c r="C271" s="141" t="s">
        <v>522</v>
      </c>
      <c r="D271" s="141" t="s">
        <v>521</v>
      </c>
      <c r="E271" s="141" t="str">
        <f t="shared" si="7"/>
        <v>Uganda UGA</v>
      </c>
    </row>
    <row r="272" spans="3:5" hidden="1" outlineLevel="1" x14ac:dyDescent="0.2">
      <c r="C272" s="141" t="s">
        <v>524</v>
      </c>
      <c r="D272" s="141" t="s">
        <v>523</v>
      </c>
      <c r="E272" s="141" t="str">
        <f t="shared" si="7"/>
        <v>Ucrania UKR</v>
      </c>
    </row>
    <row r="273" spans="3:5" hidden="1" outlineLevel="1" x14ac:dyDescent="0.2">
      <c r="C273" s="141" t="s">
        <v>526</v>
      </c>
      <c r="D273" s="141" t="s">
        <v>525</v>
      </c>
      <c r="E273" s="141" t="str">
        <f t="shared" si="7"/>
        <v>Myanmar Union de (Antigua Birmania) UMY</v>
      </c>
    </row>
    <row r="274" spans="3:5" hidden="1" outlineLevel="1" x14ac:dyDescent="0.2">
      <c r="C274" s="141" t="s">
        <v>528</v>
      </c>
      <c r="D274" s="141" t="s">
        <v>527</v>
      </c>
      <c r="E274" s="141" t="str">
        <f t="shared" si="7"/>
        <v>Uruguay URU</v>
      </c>
    </row>
    <row r="275" spans="3:5" hidden="1" outlineLevel="1" x14ac:dyDescent="0.2">
      <c r="C275" s="141" t="s">
        <v>530</v>
      </c>
      <c r="D275" s="141" t="s">
        <v>529</v>
      </c>
      <c r="E275" s="141" t="str">
        <f t="shared" si="7"/>
        <v>Estados Unidos de America USA</v>
      </c>
    </row>
    <row r="276" spans="3:5" hidden="1" outlineLevel="1" x14ac:dyDescent="0.2">
      <c r="C276" s="141" t="s">
        <v>532</v>
      </c>
      <c r="D276" s="141" t="s">
        <v>531</v>
      </c>
      <c r="E276" s="141" t="str">
        <f t="shared" si="7"/>
        <v>Uzbekistan UZB</v>
      </c>
    </row>
    <row r="277" spans="3:5" hidden="1" outlineLevel="1" x14ac:dyDescent="0.2">
      <c r="C277" s="141" t="s">
        <v>534</v>
      </c>
      <c r="D277" s="141" t="s">
        <v>533</v>
      </c>
      <c r="E277" s="141" t="str">
        <f t="shared" si="7"/>
        <v>Vanuatu VAN</v>
      </c>
    </row>
    <row r="278" spans="3:5" hidden="1" outlineLevel="1" x14ac:dyDescent="0.2">
      <c r="C278" s="141" t="s">
        <v>536</v>
      </c>
      <c r="D278" s="141" t="s">
        <v>535</v>
      </c>
      <c r="E278" s="141" t="str">
        <f t="shared" si="7"/>
        <v>Vaticano VAT</v>
      </c>
    </row>
    <row r="279" spans="3:5" hidden="1" outlineLevel="1" x14ac:dyDescent="0.2">
      <c r="C279" s="141" t="s">
        <v>538</v>
      </c>
      <c r="D279" s="141" t="s">
        <v>537</v>
      </c>
      <c r="E279" s="141" t="str">
        <f t="shared" si="7"/>
        <v>Venezuela VEN</v>
      </c>
    </row>
    <row r="280" spans="3:5" hidden="1" outlineLevel="1" x14ac:dyDescent="0.2">
      <c r="C280" s="141" t="s">
        <v>540</v>
      </c>
      <c r="D280" s="141" t="s">
        <v>539</v>
      </c>
      <c r="E280" s="141" t="str">
        <f t="shared" si="7"/>
        <v>Vietnam VIE</v>
      </c>
    </row>
    <row r="281" spans="3:5" hidden="1" outlineLevel="1" x14ac:dyDescent="0.2">
      <c r="C281" s="141" t="s">
        <v>542</v>
      </c>
      <c r="D281" s="141" t="s">
        <v>541</v>
      </c>
      <c r="E281" s="141" t="str">
        <f t="shared" si="7"/>
        <v>San Vicente y Granadinas VIN</v>
      </c>
    </row>
    <row r="282" spans="3:5" hidden="1" outlineLevel="1" x14ac:dyDescent="0.2">
      <c r="C282" s="141" t="s">
        <v>544</v>
      </c>
      <c r="D282" s="141" t="s">
        <v>543</v>
      </c>
      <c r="E282" s="141" t="str">
        <f t="shared" si="7"/>
        <v>Extranjero XXX</v>
      </c>
    </row>
    <row r="283" spans="3:5" hidden="1" outlineLevel="1" x14ac:dyDescent="0.2">
      <c r="C283" s="141" t="s">
        <v>546</v>
      </c>
      <c r="D283" s="141" t="s">
        <v>545</v>
      </c>
      <c r="E283" s="141" t="str">
        <f t="shared" si="7"/>
        <v>Yemen Republica Democratica Pop. del YEM</v>
      </c>
    </row>
    <row r="284" spans="3:5" hidden="1" outlineLevel="1" x14ac:dyDescent="0.2">
      <c r="C284" s="141" t="s">
        <v>548</v>
      </c>
      <c r="D284" s="141" t="s">
        <v>547</v>
      </c>
      <c r="E284" s="141" t="str">
        <f t="shared" si="7"/>
        <v>Yugoslavia YUG</v>
      </c>
    </row>
    <row r="285" spans="3:5" hidden="1" outlineLevel="1" x14ac:dyDescent="0.2">
      <c r="C285" s="141" t="s">
        <v>550</v>
      </c>
      <c r="D285" s="141" t="s">
        <v>549</v>
      </c>
      <c r="E285" s="141" t="str">
        <f t="shared" si="7"/>
        <v>Zaire ZAI</v>
      </c>
    </row>
    <row r="286" spans="3:5" hidden="1" outlineLevel="1" x14ac:dyDescent="0.2">
      <c r="C286" s="141" t="s">
        <v>552</v>
      </c>
      <c r="D286" s="141" t="s">
        <v>551</v>
      </c>
      <c r="E286" s="141" t="str">
        <f t="shared" si="7"/>
        <v>Zambia ZAM</v>
      </c>
    </row>
    <row r="287" spans="3:5" hidden="1" outlineLevel="1" x14ac:dyDescent="0.2">
      <c r="C287" s="141" t="s">
        <v>554</v>
      </c>
      <c r="D287" s="141" t="s">
        <v>553</v>
      </c>
      <c r="E287" s="141" t="str">
        <f t="shared" si="7"/>
        <v>Zimbabue ZIM</v>
      </c>
    </row>
    <row r="288" spans="3:5" hidden="1" outlineLevel="1" x14ac:dyDescent="0.2"/>
    <row r="289" hidden="1" outlineLevel="1" x14ac:dyDescent="0.2"/>
    <row r="290" collapsed="1" x14ac:dyDescent="0.2"/>
  </sheetData>
  <sheetProtection password="D86B" sheet="1" objects="1" scenarios="1"/>
  <mergeCells count="26">
    <mergeCell ref="A15:C15"/>
    <mergeCell ref="A2:L2"/>
    <mergeCell ref="A5:L5"/>
    <mergeCell ref="E6:F6"/>
    <mergeCell ref="D13:F13"/>
    <mergeCell ref="D11:E11"/>
    <mergeCell ref="F11:G11"/>
    <mergeCell ref="D10:K10"/>
    <mergeCell ref="H11:K11"/>
    <mergeCell ref="G12:K12"/>
    <mergeCell ref="H13:K13"/>
    <mergeCell ref="F20:G20"/>
    <mergeCell ref="I15:L18"/>
    <mergeCell ref="E12:F12"/>
    <mergeCell ref="I49:K49"/>
    <mergeCell ref="D14:E14"/>
    <mergeCell ref="I19:J19"/>
    <mergeCell ref="A50:B50"/>
    <mergeCell ref="H40:I40"/>
    <mergeCell ref="I22:J22"/>
    <mergeCell ref="I26:J26"/>
    <mergeCell ref="I30:J30"/>
    <mergeCell ref="I33:J33"/>
    <mergeCell ref="I36:J36"/>
    <mergeCell ref="I50:K50"/>
    <mergeCell ref="B24:H24"/>
  </mergeCells>
  <phoneticPr fontId="0" type="noConversion"/>
  <conditionalFormatting sqref="G12 L12">
    <cfRule type="expression" dxfId="15" priority="27">
      <formula>$G$12=0</formula>
    </cfRule>
  </conditionalFormatting>
  <conditionalFormatting sqref="H13 L13">
    <cfRule type="expression" dxfId="14" priority="25">
      <formula>$H$13=0</formula>
    </cfRule>
  </conditionalFormatting>
  <conditionalFormatting sqref="G14">
    <cfRule type="expression" dxfId="13" priority="23">
      <formula>$G$14=0</formula>
    </cfRule>
  </conditionalFormatting>
  <conditionalFormatting sqref="I14">
    <cfRule type="expression" dxfId="12" priority="22">
      <formula>$I$14=0</formula>
    </cfRule>
  </conditionalFormatting>
  <conditionalFormatting sqref="K14">
    <cfRule type="expression" dxfId="11" priority="21">
      <formula>$K$14=0</formula>
    </cfRule>
  </conditionalFormatting>
  <conditionalFormatting sqref="J40">
    <cfRule type="expression" dxfId="10" priority="17">
      <formula>$J$40=0</formula>
    </cfRule>
  </conditionalFormatting>
  <conditionalFormatting sqref="D11:E11 D10 L10">
    <cfRule type="expression" dxfId="9" priority="16">
      <formula>$D$10=0</formula>
    </cfRule>
  </conditionalFormatting>
  <conditionalFormatting sqref="H11 L11">
    <cfRule type="expression" dxfId="8" priority="13">
      <formula>$H$11=0</formula>
    </cfRule>
  </conditionalFormatting>
  <conditionalFormatting sqref="G6:G9">
    <cfRule type="expression" dxfId="7" priority="7">
      <formula>$G$6=0</formula>
    </cfRule>
  </conditionalFormatting>
  <conditionalFormatting sqref="D13:F13">
    <cfRule type="expression" dxfId="6" priority="5">
      <formula>D13=0</formula>
    </cfRule>
  </conditionalFormatting>
  <conditionalFormatting sqref="D14:E14">
    <cfRule type="expression" dxfId="5" priority="4">
      <formula>G14=0</formula>
    </cfRule>
  </conditionalFormatting>
  <conditionalFormatting sqref="A15">
    <cfRule type="expression" dxfId="4" priority="2">
      <formula>A15&lt;&gt;0</formula>
    </cfRule>
    <cfRule type="expression" dxfId="3" priority="3">
      <formula>A15=0</formula>
    </cfRule>
  </conditionalFormatting>
  <conditionalFormatting sqref="D38:G40 H38:H39">
    <cfRule type="expression" dxfId="2" priority="38">
      <formula>$J$40&lt;&gt;0</formula>
    </cfRule>
    <cfRule type="expression" dxfId="1" priority="39">
      <formula>$J$40=0</formula>
    </cfRule>
  </conditionalFormatting>
  <conditionalFormatting sqref="G26">
    <cfRule type="expression" dxfId="0" priority="1">
      <formula>F26=""</formula>
    </cfRule>
  </conditionalFormatting>
  <dataValidations count="2">
    <dataValidation type="list" allowBlank="1" showInputMessage="1" showErrorMessage="1" sqref="H22">
      <formula1>$L$19:$L$19</formula1>
    </dataValidation>
    <dataValidation type="list" allowBlank="1" showInputMessage="1" showErrorMessage="1" sqref="G6 G8:G9">
      <formula1>$A$90:$A$95</formula1>
    </dataValidation>
  </dataValidations>
  <pageMargins left="1.299212598425197" right="0.39370078740157483" top="0.78740157480314965" bottom="0.23622047244094491" header="1.1023622047244095" footer="0.19685039370078741"/>
  <pageSetup paperSize="9" scale="19" orientation="portrait" r:id="rId1"/>
  <headerFooter alignWithMargins="0">
    <oddFooter>&amp;R&amp;Z&amp;F</oddFooter>
  </headerFooter>
  <ignoredErrors>
    <ignoredError sqref="D10 H11 H13 E15 G14 I14 K14 F20 E21:E22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AT186"/>
  <sheetViews>
    <sheetView topLeftCell="A131" zoomScale="95" workbookViewId="0">
      <selection activeCell="B149" sqref="B149"/>
    </sheetView>
  </sheetViews>
  <sheetFormatPr baseColWidth="10" defaultRowHeight="12.75" x14ac:dyDescent="0.2"/>
  <cols>
    <col min="1" max="1" width="9.42578125" style="18" bestFit="1" customWidth="1"/>
    <col min="2" max="2" width="51.42578125" style="18" bestFit="1" customWidth="1"/>
    <col min="3" max="3" width="37.5703125" style="21" bestFit="1" customWidth="1"/>
    <col min="4" max="4" width="14" style="18" bestFit="1" customWidth="1"/>
    <col min="5" max="5" width="10.85546875" bestFit="1" customWidth="1"/>
  </cols>
  <sheetData>
    <row r="1" spans="1:46" s="1" customFormat="1" ht="12" customHeight="1" x14ac:dyDescent="0.2">
      <c r="A1" s="22" t="s">
        <v>27</v>
      </c>
      <c r="B1" s="22" t="s">
        <v>26</v>
      </c>
      <c r="C1" s="23" t="s">
        <v>5</v>
      </c>
      <c r="D1" s="24" t="s">
        <v>55</v>
      </c>
      <c r="E1" s="22" t="s">
        <v>56</v>
      </c>
      <c r="F1" s="1" t="s">
        <v>626</v>
      </c>
      <c r="G1" s="1" t="s">
        <v>627</v>
      </c>
      <c r="H1" s="1" t="s">
        <v>628</v>
      </c>
      <c r="I1" s="1" t="s">
        <v>629</v>
      </c>
      <c r="J1" s="1" t="s">
        <v>630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581</v>
      </c>
      <c r="Q1" s="1" t="s">
        <v>636</v>
      </c>
      <c r="R1" s="1" t="s">
        <v>637</v>
      </c>
      <c r="S1" s="1" t="s">
        <v>638</v>
      </c>
      <c r="T1" s="1" t="s">
        <v>639</v>
      </c>
      <c r="U1" s="1" t="s">
        <v>640</v>
      </c>
      <c r="V1" s="1" t="s">
        <v>28</v>
      </c>
      <c r="W1" s="1" t="s">
        <v>641</v>
      </c>
      <c r="X1" s="1" t="s">
        <v>642</v>
      </c>
      <c r="Y1" s="1" t="s">
        <v>643</v>
      </c>
      <c r="Z1" s="1" t="s">
        <v>644</v>
      </c>
      <c r="AA1" s="1" t="s">
        <v>645</v>
      </c>
      <c r="AB1" s="1" t="s">
        <v>646</v>
      </c>
      <c r="AC1" s="1" t="s">
        <v>647</v>
      </c>
      <c r="AD1" s="1" t="s">
        <v>648</v>
      </c>
      <c r="AE1" s="1" t="s">
        <v>649</v>
      </c>
      <c r="AF1" s="1" t="s">
        <v>650</v>
      </c>
      <c r="AG1" s="1" t="s">
        <v>651</v>
      </c>
      <c r="AH1" s="1" t="s">
        <v>652</v>
      </c>
      <c r="AI1" s="1" t="s">
        <v>653</v>
      </c>
      <c r="AJ1" s="1" t="s">
        <v>654</v>
      </c>
      <c r="AK1" s="1" t="s">
        <v>655</v>
      </c>
      <c r="AL1" s="1" t="s">
        <v>656</v>
      </c>
      <c r="AM1" s="1" t="s">
        <v>657</v>
      </c>
      <c r="AN1" s="1" t="s">
        <v>658</v>
      </c>
      <c r="AO1" s="1" t="s">
        <v>659</v>
      </c>
      <c r="AP1" s="1" t="s">
        <v>660</v>
      </c>
      <c r="AQ1" s="1" t="s">
        <v>661</v>
      </c>
      <c r="AR1" s="1" t="s">
        <v>662</v>
      </c>
      <c r="AS1" s="1" t="s">
        <v>663</v>
      </c>
      <c r="AT1" s="1" t="s">
        <v>664</v>
      </c>
    </row>
    <row r="2" spans="1:46" x14ac:dyDescent="0.2">
      <c r="A2" s="18" t="s">
        <v>665</v>
      </c>
      <c r="B2" s="19" t="s">
        <v>666</v>
      </c>
      <c r="C2" s="20" t="s">
        <v>667</v>
      </c>
      <c r="D2" s="19">
        <v>41281</v>
      </c>
      <c r="E2" s="19">
        <v>41286</v>
      </c>
      <c r="F2" s="17">
        <v>5000</v>
      </c>
      <c r="G2" t="s">
        <v>668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5</v>
      </c>
      <c r="P2">
        <v>0</v>
      </c>
      <c r="Q2">
        <v>0</v>
      </c>
      <c r="R2">
        <v>0</v>
      </c>
      <c r="S2">
        <v>5</v>
      </c>
      <c r="T2" t="s">
        <v>584</v>
      </c>
      <c r="U2">
        <v>0</v>
      </c>
      <c r="V2" t="s">
        <v>669</v>
      </c>
      <c r="W2">
        <v>0</v>
      </c>
      <c r="X2">
        <v>5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5</v>
      </c>
      <c r="AK2">
        <v>0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</row>
    <row r="3" spans="1:46" x14ac:dyDescent="0.2">
      <c r="A3" s="18" t="s">
        <v>670</v>
      </c>
      <c r="B3" s="19" t="s">
        <v>671</v>
      </c>
      <c r="C3" s="20" t="s">
        <v>672</v>
      </c>
      <c r="D3" s="19">
        <v>41297</v>
      </c>
      <c r="E3" s="19">
        <v>41299</v>
      </c>
      <c r="F3" s="17">
        <v>11500</v>
      </c>
      <c r="G3" t="s">
        <v>668</v>
      </c>
      <c r="H3">
        <v>1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6</v>
      </c>
      <c r="P3">
        <v>1</v>
      </c>
      <c r="Q3">
        <v>0</v>
      </c>
      <c r="R3">
        <v>0</v>
      </c>
      <c r="S3">
        <v>6</v>
      </c>
      <c r="T3" t="s">
        <v>584</v>
      </c>
      <c r="U3">
        <v>0</v>
      </c>
      <c r="V3" t="s">
        <v>669</v>
      </c>
      <c r="W3">
        <v>0</v>
      </c>
      <c r="X3">
        <v>6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0</v>
      </c>
      <c r="AJ3">
        <v>6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</row>
    <row r="4" spans="1:46" x14ac:dyDescent="0.2">
      <c r="A4" s="18" t="s">
        <v>673</v>
      </c>
      <c r="B4" s="19" t="s">
        <v>674</v>
      </c>
      <c r="C4" s="20" t="s">
        <v>675</v>
      </c>
      <c r="D4" s="19">
        <v>41310</v>
      </c>
      <c r="E4" s="19">
        <v>41315</v>
      </c>
      <c r="F4" s="17">
        <v>7000</v>
      </c>
      <c r="G4" t="s">
        <v>668</v>
      </c>
      <c r="H4">
        <v>2</v>
      </c>
      <c r="I4">
        <v>0</v>
      </c>
      <c r="J4">
        <v>2</v>
      </c>
      <c r="K4">
        <v>0</v>
      </c>
      <c r="L4">
        <v>0</v>
      </c>
      <c r="M4">
        <v>0</v>
      </c>
      <c r="N4">
        <v>1</v>
      </c>
      <c r="O4">
        <v>5</v>
      </c>
      <c r="P4">
        <v>1</v>
      </c>
      <c r="Q4">
        <v>0</v>
      </c>
      <c r="R4">
        <v>0</v>
      </c>
      <c r="S4">
        <v>5</v>
      </c>
      <c r="T4" t="s">
        <v>584</v>
      </c>
      <c r="U4">
        <v>0</v>
      </c>
      <c r="V4" t="s">
        <v>669</v>
      </c>
      <c r="W4">
        <v>0</v>
      </c>
      <c r="X4">
        <v>5</v>
      </c>
      <c r="Y4">
        <v>0</v>
      </c>
      <c r="Z4">
        <v>2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  <c r="AJ4">
        <v>5</v>
      </c>
      <c r="AK4">
        <v>0</v>
      </c>
      <c r="AL4">
        <v>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</row>
    <row r="5" spans="1:46" x14ac:dyDescent="0.2">
      <c r="A5" s="18" t="s">
        <v>676</v>
      </c>
      <c r="B5" s="19" t="s">
        <v>677</v>
      </c>
      <c r="C5" s="20" t="s">
        <v>678</v>
      </c>
      <c r="D5" s="19">
        <v>41318</v>
      </c>
      <c r="E5" s="19">
        <v>41321</v>
      </c>
      <c r="F5" s="17">
        <v>6000</v>
      </c>
      <c r="G5" t="s">
        <v>668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3</v>
      </c>
      <c r="T5" t="s">
        <v>584</v>
      </c>
      <c r="U5">
        <v>0</v>
      </c>
      <c r="V5" t="s">
        <v>669</v>
      </c>
      <c r="W5">
        <v>0</v>
      </c>
      <c r="X5">
        <v>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3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</row>
    <row r="6" spans="1:46" x14ac:dyDescent="0.2">
      <c r="A6" s="18" t="s">
        <v>679</v>
      </c>
      <c r="B6" s="19" t="s">
        <v>680</v>
      </c>
      <c r="C6" s="20" t="s">
        <v>681</v>
      </c>
      <c r="D6" s="19">
        <v>41321</v>
      </c>
      <c r="E6" s="19">
        <v>41322</v>
      </c>
      <c r="F6" s="17">
        <v>7500</v>
      </c>
      <c r="G6" t="s">
        <v>668</v>
      </c>
      <c r="H6">
        <v>1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12</v>
      </c>
      <c r="P6">
        <v>1</v>
      </c>
      <c r="Q6">
        <v>0</v>
      </c>
      <c r="R6">
        <v>0</v>
      </c>
      <c r="S6">
        <v>12</v>
      </c>
      <c r="T6" t="s">
        <v>584</v>
      </c>
      <c r="U6">
        <v>0</v>
      </c>
      <c r="V6" t="s">
        <v>669</v>
      </c>
      <c r="W6">
        <v>0</v>
      </c>
      <c r="X6">
        <v>12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1</v>
      </c>
      <c r="AI6">
        <v>0</v>
      </c>
      <c r="AJ6">
        <v>12</v>
      </c>
      <c r="AK6">
        <v>0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</row>
    <row r="7" spans="1:46" x14ac:dyDescent="0.2">
      <c r="A7" s="18" t="s">
        <v>682</v>
      </c>
      <c r="B7" s="19" t="s">
        <v>683</v>
      </c>
      <c r="C7" s="20" t="s">
        <v>684</v>
      </c>
      <c r="D7" s="19">
        <v>41330</v>
      </c>
      <c r="E7" s="19">
        <v>41336</v>
      </c>
      <c r="F7" s="17">
        <v>12500</v>
      </c>
      <c r="G7" t="s">
        <v>668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3</v>
      </c>
      <c r="O7">
        <v>5</v>
      </c>
      <c r="P7">
        <v>3</v>
      </c>
      <c r="Q7">
        <v>0</v>
      </c>
      <c r="R7">
        <v>0</v>
      </c>
      <c r="S7">
        <v>5</v>
      </c>
      <c r="T7" t="s">
        <v>584</v>
      </c>
      <c r="U7">
        <v>0</v>
      </c>
      <c r="V7" t="s">
        <v>669</v>
      </c>
      <c r="W7">
        <v>0</v>
      </c>
      <c r="X7">
        <v>5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3</v>
      </c>
      <c r="AI7">
        <v>0</v>
      </c>
      <c r="AJ7">
        <v>5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3</v>
      </c>
    </row>
    <row r="8" spans="1:46" x14ac:dyDescent="0.2">
      <c r="A8" s="18" t="s">
        <v>685</v>
      </c>
      <c r="B8" s="19" t="s">
        <v>686</v>
      </c>
      <c r="C8" s="20" t="s">
        <v>687</v>
      </c>
      <c r="D8" s="19">
        <v>41346</v>
      </c>
      <c r="E8" s="19">
        <v>41349</v>
      </c>
      <c r="F8" s="17">
        <v>10500</v>
      </c>
      <c r="G8" t="s">
        <v>668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4</v>
      </c>
      <c r="P8">
        <v>1</v>
      </c>
      <c r="Q8">
        <v>0</v>
      </c>
      <c r="R8">
        <v>0</v>
      </c>
      <c r="S8">
        <v>4</v>
      </c>
      <c r="T8" t="s">
        <v>584</v>
      </c>
      <c r="U8">
        <v>0</v>
      </c>
      <c r="V8" t="s">
        <v>669</v>
      </c>
      <c r="W8">
        <v>0</v>
      </c>
      <c r="X8">
        <v>4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4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</row>
    <row r="9" spans="1:46" x14ac:dyDescent="0.2">
      <c r="A9" s="18" t="s">
        <v>688</v>
      </c>
      <c r="B9" s="19" t="s">
        <v>689</v>
      </c>
      <c r="C9" s="20" t="s">
        <v>690</v>
      </c>
      <c r="D9" s="19">
        <v>41356</v>
      </c>
      <c r="E9" s="19">
        <v>41360</v>
      </c>
      <c r="F9" s="17">
        <v>6800</v>
      </c>
      <c r="G9" t="s">
        <v>668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4</v>
      </c>
      <c r="P9">
        <v>2</v>
      </c>
      <c r="Q9">
        <v>0</v>
      </c>
      <c r="R9">
        <v>0</v>
      </c>
      <c r="S9">
        <v>4</v>
      </c>
      <c r="T9" t="s">
        <v>584</v>
      </c>
      <c r="U9">
        <v>0</v>
      </c>
      <c r="V9" t="s">
        <v>669</v>
      </c>
      <c r="W9">
        <v>0</v>
      </c>
      <c r="X9">
        <v>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</v>
      </c>
      <c r="AI9">
        <v>0</v>
      </c>
      <c r="AJ9">
        <v>4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</row>
    <row r="10" spans="1:46" x14ac:dyDescent="0.2">
      <c r="A10" s="18" t="s">
        <v>691</v>
      </c>
      <c r="B10" s="19" t="s">
        <v>692</v>
      </c>
      <c r="C10" s="20" t="s">
        <v>693</v>
      </c>
      <c r="D10" s="19">
        <v>41374</v>
      </c>
      <c r="E10" s="19">
        <v>41378</v>
      </c>
      <c r="F10" s="17">
        <v>7800</v>
      </c>
      <c r="G10" t="s">
        <v>668</v>
      </c>
      <c r="H10">
        <v>2</v>
      </c>
      <c r="I10">
        <v>0</v>
      </c>
      <c r="J10">
        <v>2</v>
      </c>
      <c r="K10">
        <v>0</v>
      </c>
      <c r="L10">
        <v>0</v>
      </c>
      <c r="M10">
        <v>0</v>
      </c>
      <c r="N10">
        <v>1</v>
      </c>
      <c r="O10">
        <v>5</v>
      </c>
      <c r="P10">
        <v>1</v>
      </c>
      <c r="Q10">
        <v>0</v>
      </c>
      <c r="R10">
        <v>0</v>
      </c>
      <c r="S10">
        <v>5</v>
      </c>
      <c r="T10" t="s">
        <v>584</v>
      </c>
      <c r="U10">
        <v>0</v>
      </c>
      <c r="V10" t="s">
        <v>669</v>
      </c>
      <c r="W10">
        <v>0</v>
      </c>
      <c r="X10">
        <v>5</v>
      </c>
      <c r="Y10">
        <v>0</v>
      </c>
      <c r="Z10">
        <v>2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5</v>
      </c>
      <c r="AK10">
        <v>0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</v>
      </c>
    </row>
    <row r="11" spans="1:46" x14ac:dyDescent="0.2">
      <c r="A11" s="18" t="s">
        <v>694</v>
      </c>
      <c r="B11" s="19" t="s">
        <v>695</v>
      </c>
      <c r="C11" s="20" t="s">
        <v>696</v>
      </c>
      <c r="D11" s="19">
        <v>41391</v>
      </c>
      <c r="E11" s="19">
        <v>41392</v>
      </c>
      <c r="F11" s="17">
        <v>14000</v>
      </c>
      <c r="G11" t="s">
        <v>668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4</v>
      </c>
      <c r="O11">
        <v>9</v>
      </c>
      <c r="P11">
        <v>4</v>
      </c>
      <c r="Q11">
        <v>0</v>
      </c>
      <c r="R11">
        <v>0</v>
      </c>
      <c r="S11">
        <v>9</v>
      </c>
      <c r="T11" t="s">
        <v>584</v>
      </c>
      <c r="U11">
        <v>0</v>
      </c>
      <c r="V11" t="s">
        <v>669</v>
      </c>
      <c r="W11">
        <v>0</v>
      </c>
      <c r="X11">
        <v>9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0</v>
      </c>
      <c r="AJ11">
        <v>9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</v>
      </c>
    </row>
    <row r="12" spans="1:46" x14ac:dyDescent="0.2">
      <c r="A12" s="18" t="s">
        <v>697</v>
      </c>
      <c r="B12" s="19" t="s">
        <v>698</v>
      </c>
      <c r="C12" s="20" t="s">
        <v>699</v>
      </c>
      <c r="D12" s="19">
        <v>41397</v>
      </c>
      <c r="E12" s="19">
        <v>41399</v>
      </c>
      <c r="F12">
        <v>0</v>
      </c>
      <c r="G12" t="s">
        <v>668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584</v>
      </c>
      <c r="U12">
        <v>0</v>
      </c>
      <c r="V12" t="s">
        <v>669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</row>
    <row r="13" spans="1:46" x14ac:dyDescent="0.2">
      <c r="A13" s="18" t="s">
        <v>700</v>
      </c>
      <c r="B13" s="19" t="s">
        <v>701</v>
      </c>
      <c r="C13" s="20" t="s">
        <v>702</v>
      </c>
      <c r="D13" s="19">
        <v>41401</v>
      </c>
      <c r="E13" s="19">
        <v>41406</v>
      </c>
      <c r="F13" s="17">
        <v>7000</v>
      </c>
      <c r="G13" t="s">
        <v>668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5</v>
      </c>
      <c r="P13">
        <v>0</v>
      </c>
      <c r="Q13">
        <v>0</v>
      </c>
      <c r="R13">
        <v>0</v>
      </c>
      <c r="S13">
        <v>5</v>
      </c>
      <c r="T13" t="s">
        <v>584</v>
      </c>
      <c r="U13">
        <v>0</v>
      </c>
      <c r="V13" t="s">
        <v>669</v>
      </c>
      <c r="W13">
        <v>0</v>
      </c>
      <c r="X13">
        <v>5</v>
      </c>
      <c r="Y13">
        <v>0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5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</row>
    <row r="14" spans="1:46" x14ac:dyDescent="0.2">
      <c r="A14" s="18" t="s">
        <v>703</v>
      </c>
      <c r="B14" s="19" t="s">
        <v>704</v>
      </c>
      <c r="C14" s="20" t="s">
        <v>705</v>
      </c>
      <c r="D14" s="19">
        <v>41415</v>
      </c>
      <c r="E14" s="19">
        <v>41420</v>
      </c>
      <c r="F14" s="17">
        <v>6000</v>
      </c>
      <c r="G14" t="s">
        <v>668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5</v>
      </c>
      <c r="P14">
        <v>0</v>
      </c>
      <c r="Q14">
        <v>0</v>
      </c>
      <c r="R14">
        <v>0</v>
      </c>
      <c r="S14">
        <v>5</v>
      </c>
      <c r="T14" t="s">
        <v>584</v>
      </c>
      <c r="U14">
        <v>0</v>
      </c>
      <c r="V14" t="s">
        <v>669</v>
      </c>
      <c r="W14">
        <v>0</v>
      </c>
      <c r="X14">
        <v>5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5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</row>
    <row r="15" spans="1:46" x14ac:dyDescent="0.2">
      <c r="A15" s="18" t="s">
        <v>706</v>
      </c>
      <c r="B15" s="19" t="s">
        <v>707</v>
      </c>
      <c r="C15" s="20" t="s">
        <v>708</v>
      </c>
      <c r="D15" s="19">
        <v>41275</v>
      </c>
      <c r="E15" s="19">
        <v>41340</v>
      </c>
      <c r="F15" s="17">
        <v>10000</v>
      </c>
      <c r="G15" t="s">
        <v>668</v>
      </c>
      <c r="H15">
        <v>4</v>
      </c>
      <c r="I15">
        <v>0</v>
      </c>
      <c r="J15">
        <v>4</v>
      </c>
      <c r="K15">
        <v>0</v>
      </c>
      <c r="L15">
        <v>0</v>
      </c>
      <c r="M15">
        <v>0</v>
      </c>
      <c r="N15">
        <v>2</v>
      </c>
      <c r="O15">
        <v>12</v>
      </c>
      <c r="P15">
        <v>2</v>
      </c>
      <c r="Q15">
        <v>0</v>
      </c>
      <c r="R15">
        <v>0</v>
      </c>
      <c r="S15">
        <v>12</v>
      </c>
      <c r="T15" t="s">
        <v>584</v>
      </c>
      <c r="U15">
        <v>0</v>
      </c>
      <c r="V15" t="s">
        <v>669</v>
      </c>
      <c r="W15">
        <v>0</v>
      </c>
      <c r="X15">
        <v>12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12</v>
      </c>
      <c r="AK15">
        <v>0</v>
      </c>
      <c r="AL15">
        <v>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</row>
    <row r="16" spans="1:46" x14ac:dyDescent="0.2">
      <c r="A16" s="18" t="s">
        <v>709</v>
      </c>
      <c r="B16" s="19" t="s">
        <v>710</v>
      </c>
      <c r="C16" s="20" t="s">
        <v>711</v>
      </c>
      <c r="D16" s="19">
        <v>41446</v>
      </c>
      <c r="E16" s="19">
        <v>41455</v>
      </c>
      <c r="F16">
        <v>0</v>
      </c>
      <c r="G16" t="s">
        <v>668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1</v>
      </c>
      <c r="O16">
        <v>3</v>
      </c>
      <c r="P16">
        <v>1</v>
      </c>
      <c r="Q16">
        <v>0</v>
      </c>
      <c r="R16">
        <v>0</v>
      </c>
      <c r="S16">
        <v>3</v>
      </c>
      <c r="T16" t="s">
        <v>584</v>
      </c>
      <c r="U16">
        <v>0</v>
      </c>
      <c r="V16" t="s">
        <v>669</v>
      </c>
      <c r="W16">
        <v>0</v>
      </c>
      <c r="X16">
        <v>3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0</v>
      </c>
      <c r="AJ16">
        <v>3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</row>
    <row r="17" spans="1:46" x14ac:dyDescent="0.2">
      <c r="A17" s="18" t="s">
        <v>712</v>
      </c>
      <c r="B17" s="19" t="s">
        <v>713</v>
      </c>
      <c r="C17" s="20" t="s">
        <v>714</v>
      </c>
      <c r="D17" s="19">
        <v>41430</v>
      </c>
      <c r="E17" s="19">
        <v>41434</v>
      </c>
      <c r="F17" s="17">
        <v>8200</v>
      </c>
      <c r="G17" t="s">
        <v>668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3</v>
      </c>
      <c r="P17">
        <v>0</v>
      </c>
      <c r="Q17">
        <v>0</v>
      </c>
      <c r="R17">
        <v>0</v>
      </c>
      <c r="S17">
        <v>3</v>
      </c>
      <c r="T17" t="s">
        <v>584</v>
      </c>
      <c r="U17">
        <v>0</v>
      </c>
      <c r="V17" t="s">
        <v>669</v>
      </c>
      <c r="W17">
        <v>0</v>
      </c>
      <c r="X17">
        <v>3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</row>
    <row r="18" spans="1:46" x14ac:dyDescent="0.2">
      <c r="A18" s="18" t="s">
        <v>715</v>
      </c>
      <c r="B18" s="19" t="s">
        <v>716</v>
      </c>
      <c r="C18" s="20" t="s">
        <v>717</v>
      </c>
      <c r="D18" s="19">
        <v>41439</v>
      </c>
      <c r="E18" s="19">
        <v>41447</v>
      </c>
      <c r="F18" s="17">
        <v>12500</v>
      </c>
      <c r="G18" t="s">
        <v>668</v>
      </c>
      <c r="H18">
        <v>1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3</v>
      </c>
      <c r="P18">
        <v>1</v>
      </c>
      <c r="Q18">
        <v>0</v>
      </c>
      <c r="R18">
        <v>0</v>
      </c>
      <c r="S18">
        <v>3</v>
      </c>
      <c r="T18" t="s">
        <v>584</v>
      </c>
      <c r="U18">
        <v>0</v>
      </c>
      <c r="V18" t="s">
        <v>669</v>
      </c>
      <c r="W18">
        <v>0</v>
      </c>
      <c r="X18">
        <v>3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3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</row>
    <row r="19" spans="1:46" x14ac:dyDescent="0.2">
      <c r="A19" s="18" t="s">
        <v>718</v>
      </c>
      <c r="B19" s="19" t="s">
        <v>719</v>
      </c>
      <c r="C19" s="20" t="s">
        <v>720</v>
      </c>
      <c r="D19" s="19">
        <v>41449</v>
      </c>
      <c r="E19" s="19">
        <v>41454</v>
      </c>
      <c r="F19" s="17">
        <v>11500</v>
      </c>
      <c r="G19" t="s">
        <v>668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4</v>
      </c>
      <c r="T19" t="s">
        <v>584</v>
      </c>
      <c r="U19">
        <v>0</v>
      </c>
      <c r="V19" t="s">
        <v>669</v>
      </c>
      <c r="W19">
        <v>0</v>
      </c>
      <c r="X19">
        <v>4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4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</row>
    <row r="20" spans="1:46" x14ac:dyDescent="0.2">
      <c r="A20" s="18" t="s">
        <v>721</v>
      </c>
      <c r="B20" s="19" t="s">
        <v>722</v>
      </c>
      <c r="C20" s="20" t="s">
        <v>723</v>
      </c>
      <c r="D20" s="19">
        <v>41461</v>
      </c>
      <c r="E20" s="19">
        <v>41469</v>
      </c>
      <c r="F20" s="17">
        <v>21200</v>
      </c>
      <c r="G20" t="s">
        <v>668</v>
      </c>
      <c r="H20">
        <v>1</v>
      </c>
      <c r="I20">
        <v>0</v>
      </c>
      <c r="J20">
        <v>1</v>
      </c>
      <c r="K20">
        <v>0</v>
      </c>
      <c r="L20">
        <v>0</v>
      </c>
      <c r="M20">
        <v>0</v>
      </c>
      <c r="N20">
        <v>2</v>
      </c>
      <c r="O20">
        <v>6</v>
      </c>
      <c r="P20">
        <v>2</v>
      </c>
      <c r="Q20">
        <v>0</v>
      </c>
      <c r="R20">
        <v>0</v>
      </c>
      <c r="S20">
        <v>6</v>
      </c>
      <c r="T20" t="s">
        <v>584</v>
      </c>
      <c r="U20">
        <v>0</v>
      </c>
      <c r="V20" t="s">
        <v>669</v>
      </c>
      <c r="W20">
        <v>0</v>
      </c>
      <c r="X20">
        <v>6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</v>
      </c>
      <c r="AI20">
        <v>0</v>
      </c>
      <c r="AJ20">
        <v>6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</row>
    <row r="21" spans="1:46" x14ac:dyDescent="0.2">
      <c r="A21" s="18" t="s">
        <v>724</v>
      </c>
      <c r="B21" s="19" t="s">
        <v>725</v>
      </c>
      <c r="C21" s="20" t="s">
        <v>726</v>
      </c>
      <c r="D21" s="19">
        <v>41461</v>
      </c>
      <c r="E21" s="19">
        <v>41469</v>
      </c>
      <c r="F21" s="17">
        <v>21200</v>
      </c>
      <c r="G21" t="s">
        <v>668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2</v>
      </c>
      <c r="O21">
        <v>6</v>
      </c>
      <c r="P21">
        <v>2</v>
      </c>
      <c r="Q21">
        <v>0</v>
      </c>
      <c r="R21">
        <v>0</v>
      </c>
      <c r="S21">
        <v>6</v>
      </c>
      <c r="T21" t="s">
        <v>584</v>
      </c>
      <c r="U21">
        <v>0</v>
      </c>
      <c r="V21" t="s">
        <v>669</v>
      </c>
      <c r="W21">
        <v>0</v>
      </c>
      <c r="X21">
        <v>6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6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</v>
      </c>
    </row>
    <row r="22" spans="1:46" x14ac:dyDescent="0.2">
      <c r="A22" s="18" t="s">
        <v>727</v>
      </c>
      <c r="B22" s="19" t="s">
        <v>728</v>
      </c>
      <c r="C22" s="20" t="s">
        <v>729</v>
      </c>
      <c r="D22" s="19">
        <v>41426</v>
      </c>
      <c r="E22" s="19">
        <v>41432</v>
      </c>
      <c r="F22" s="17">
        <v>9500</v>
      </c>
      <c r="G22" t="s">
        <v>668</v>
      </c>
      <c r="H22">
        <v>3</v>
      </c>
      <c r="I22">
        <v>0</v>
      </c>
      <c r="J22">
        <v>3</v>
      </c>
      <c r="K22">
        <v>0</v>
      </c>
      <c r="L22">
        <v>0</v>
      </c>
      <c r="M22">
        <v>0</v>
      </c>
      <c r="N22">
        <v>2</v>
      </c>
      <c r="O22">
        <v>12</v>
      </c>
      <c r="P22">
        <v>2</v>
      </c>
      <c r="Q22">
        <v>0</v>
      </c>
      <c r="R22">
        <v>0</v>
      </c>
      <c r="S22">
        <v>12</v>
      </c>
      <c r="T22" t="s">
        <v>584</v>
      </c>
      <c r="U22">
        <v>0</v>
      </c>
      <c r="V22" t="s">
        <v>669</v>
      </c>
      <c r="W22">
        <v>0</v>
      </c>
      <c r="X22">
        <v>12</v>
      </c>
      <c r="Y22">
        <v>0</v>
      </c>
      <c r="Z22">
        <v>3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2</v>
      </c>
      <c r="AI22">
        <v>0</v>
      </c>
      <c r="AJ22">
        <v>12</v>
      </c>
      <c r="AK22">
        <v>0</v>
      </c>
      <c r="AL22">
        <v>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2</v>
      </c>
    </row>
    <row r="23" spans="1:46" x14ac:dyDescent="0.2">
      <c r="A23" s="288" t="s">
        <v>1124</v>
      </c>
      <c r="B23" s="289" t="s">
        <v>1125</v>
      </c>
      <c r="C23" s="290" t="s">
        <v>729</v>
      </c>
      <c r="D23" s="19">
        <v>41426</v>
      </c>
      <c r="E23" s="19">
        <v>41639</v>
      </c>
      <c r="F23" s="17"/>
    </row>
    <row r="24" spans="1:46" x14ac:dyDescent="0.2">
      <c r="A24" s="18" t="s">
        <v>730</v>
      </c>
      <c r="B24" s="19" t="s">
        <v>731</v>
      </c>
      <c r="C24" s="20" t="s">
        <v>440</v>
      </c>
      <c r="D24" s="19">
        <v>41571</v>
      </c>
      <c r="E24" s="19">
        <v>41573</v>
      </c>
      <c r="F24" s="17">
        <v>4200</v>
      </c>
      <c r="G24" t="s">
        <v>668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3</v>
      </c>
      <c r="P24">
        <v>1</v>
      </c>
      <c r="Q24">
        <v>0</v>
      </c>
      <c r="R24">
        <v>0</v>
      </c>
      <c r="S24">
        <v>3</v>
      </c>
      <c r="T24" t="s">
        <v>584</v>
      </c>
      <c r="U24">
        <v>0</v>
      </c>
      <c r="V24" t="s">
        <v>669</v>
      </c>
      <c r="W24">
        <v>0</v>
      </c>
      <c r="X24">
        <v>3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</row>
    <row r="25" spans="1:46" x14ac:dyDescent="0.2">
      <c r="A25" s="18" t="s">
        <v>732</v>
      </c>
      <c r="B25" s="19" t="s">
        <v>733</v>
      </c>
      <c r="C25" s="20" t="s">
        <v>734</v>
      </c>
      <c r="D25" s="19">
        <v>41480</v>
      </c>
      <c r="E25" s="19">
        <v>41483</v>
      </c>
      <c r="F25" s="17">
        <v>10000</v>
      </c>
      <c r="G25" t="s">
        <v>668</v>
      </c>
      <c r="H25">
        <v>2</v>
      </c>
      <c r="I25">
        <v>0</v>
      </c>
      <c r="J25">
        <v>2</v>
      </c>
      <c r="K25">
        <v>0</v>
      </c>
      <c r="L25">
        <v>0</v>
      </c>
      <c r="M25">
        <v>0</v>
      </c>
      <c r="N25">
        <v>2</v>
      </c>
      <c r="O25">
        <v>5</v>
      </c>
      <c r="P25">
        <v>2</v>
      </c>
      <c r="Q25">
        <v>0</v>
      </c>
      <c r="R25">
        <v>0</v>
      </c>
      <c r="S25">
        <v>5</v>
      </c>
      <c r="T25" t="s">
        <v>584</v>
      </c>
      <c r="U25">
        <v>0</v>
      </c>
      <c r="V25" t="s">
        <v>669</v>
      </c>
      <c r="W25">
        <v>0</v>
      </c>
      <c r="X25">
        <v>5</v>
      </c>
      <c r="Y25">
        <v>0</v>
      </c>
      <c r="Z25">
        <v>2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2</v>
      </c>
      <c r="AI25">
        <v>0</v>
      </c>
      <c r="AJ25">
        <v>5</v>
      </c>
      <c r="AK25">
        <v>0</v>
      </c>
      <c r="AL25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2</v>
      </c>
    </row>
    <row r="26" spans="1:46" x14ac:dyDescent="0.2">
      <c r="A26" s="18" t="s">
        <v>735</v>
      </c>
      <c r="B26" s="19" t="s">
        <v>736</v>
      </c>
      <c r="C26" s="20" t="s">
        <v>737</v>
      </c>
      <c r="D26" s="19">
        <v>41511</v>
      </c>
      <c r="E26" s="19">
        <v>41514</v>
      </c>
      <c r="F26" s="17">
        <v>1500</v>
      </c>
      <c r="G26" t="s">
        <v>668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</v>
      </c>
      <c r="P26">
        <v>0</v>
      </c>
      <c r="Q26">
        <v>0</v>
      </c>
      <c r="R26">
        <v>0</v>
      </c>
      <c r="S26">
        <v>6</v>
      </c>
      <c r="T26" t="s">
        <v>584</v>
      </c>
      <c r="U26">
        <v>0</v>
      </c>
      <c r="V26" t="s">
        <v>669</v>
      </c>
      <c r="W26">
        <v>0</v>
      </c>
      <c r="X26">
        <v>6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</row>
    <row r="27" spans="1:46" x14ac:dyDescent="0.2">
      <c r="A27" s="18" t="s">
        <v>738</v>
      </c>
      <c r="B27" s="19" t="s">
        <v>739</v>
      </c>
      <c r="C27" s="20" t="s">
        <v>740</v>
      </c>
      <c r="D27" s="19">
        <v>41599</v>
      </c>
      <c r="E27" s="19">
        <v>41600</v>
      </c>
      <c r="F27" s="17">
        <v>29400</v>
      </c>
      <c r="G27" t="s">
        <v>668</v>
      </c>
      <c r="H27">
        <v>6</v>
      </c>
      <c r="I27">
        <v>0</v>
      </c>
      <c r="J27">
        <v>6</v>
      </c>
      <c r="K27">
        <v>0</v>
      </c>
      <c r="L27">
        <v>0</v>
      </c>
      <c r="M27">
        <v>0</v>
      </c>
      <c r="N27">
        <v>2</v>
      </c>
      <c r="O27">
        <v>20</v>
      </c>
      <c r="P27">
        <v>2</v>
      </c>
      <c r="Q27">
        <v>0</v>
      </c>
      <c r="R27">
        <v>0</v>
      </c>
      <c r="S27">
        <v>20</v>
      </c>
      <c r="T27" t="s">
        <v>584</v>
      </c>
      <c r="U27">
        <v>0</v>
      </c>
      <c r="V27" t="s">
        <v>669</v>
      </c>
      <c r="W27">
        <v>0</v>
      </c>
      <c r="X27">
        <v>20</v>
      </c>
      <c r="Y27">
        <v>0</v>
      </c>
      <c r="Z27">
        <v>6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</v>
      </c>
      <c r="AI27">
        <v>0</v>
      </c>
      <c r="AJ27">
        <v>20</v>
      </c>
      <c r="AK27">
        <v>0</v>
      </c>
      <c r="AL27">
        <v>6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</v>
      </c>
    </row>
    <row r="28" spans="1:46" x14ac:dyDescent="0.2">
      <c r="A28" s="18" t="s">
        <v>741</v>
      </c>
      <c r="B28" s="19" t="s">
        <v>742</v>
      </c>
      <c r="C28" s="20" t="s">
        <v>696</v>
      </c>
      <c r="D28" s="19">
        <v>41491</v>
      </c>
      <c r="E28" s="19">
        <v>41496</v>
      </c>
      <c r="F28" s="17">
        <v>23400</v>
      </c>
      <c r="G28" t="s">
        <v>668</v>
      </c>
      <c r="H28">
        <v>1</v>
      </c>
      <c r="I28">
        <v>0</v>
      </c>
      <c r="J28">
        <v>1</v>
      </c>
      <c r="K28">
        <v>0</v>
      </c>
      <c r="L28">
        <v>0</v>
      </c>
      <c r="M28">
        <v>0</v>
      </c>
      <c r="N28">
        <v>1</v>
      </c>
      <c r="O28">
        <v>6</v>
      </c>
      <c r="P28">
        <v>1</v>
      </c>
      <c r="Q28">
        <v>0</v>
      </c>
      <c r="R28">
        <v>0</v>
      </c>
      <c r="S28">
        <v>6</v>
      </c>
      <c r="T28" t="s">
        <v>584</v>
      </c>
      <c r="U28">
        <v>0</v>
      </c>
      <c r="V28" t="s">
        <v>669</v>
      </c>
      <c r="W28">
        <v>0</v>
      </c>
      <c r="X28">
        <v>6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0</v>
      </c>
      <c r="AJ28">
        <v>6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</row>
    <row r="29" spans="1:46" x14ac:dyDescent="0.2">
      <c r="A29" s="18" t="s">
        <v>743</v>
      </c>
      <c r="B29" s="19" t="s">
        <v>744</v>
      </c>
      <c r="C29" s="20" t="s">
        <v>745</v>
      </c>
      <c r="D29" s="19">
        <v>41496</v>
      </c>
      <c r="E29" s="19">
        <v>41504</v>
      </c>
      <c r="F29" s="17">
        <v>10000</v>
      </c>
      <c r="G29" t="s">
        <v>668</v>
      </c>
      <c r="H29">
        <v>1</v>
      </c>
      <c r="I29">
        <v>0</v>
      </c>
      <c r="J29">
        <v>1</v>
      </c>
      <c r="K29">
        <v>0</v>
      </c>
      <c r="L29">
        <v>0</v>
      </c>
      <c r="M29">
        <v>0</v>
      </c>
      <c r="N29">
        <v>1</v>
      </c>
      <c r="O29">
        <v>6</v>
      </c>
      <c r="P29">
        <v>1</v>
      </c>
      <c r="Q29">
        <v>0</v>
      </c>
      <c r="R29">
        <v>0</v>
      </c>
      <c r="S29">
        <v>6</v>
      </c>
      <c r="T29" t="s">
        <v>584</v>
      </c>
      <c r="U29">
        <v>0</v>
      </c>
      <c r="V29" t="s">
        <v>669</v>
      </c>
      <c r="W29">
        <v>0</v>
      </c>
      <c r="X29">
        <v>6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6</v>
      </c>
      <c r="AK29">
        <v>0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</row>
    <row r="30" spans="1:46" x14ac:dyDescent="0.2">
      <c r="A30" s="18" t="s">
        <v>746</v>
      </c>
      <c r="B30" s="19" t="s">
        <v>747</v>
      </c>
      <c r="C30" s="20" t="s">
        <v>748</v>
      </c>
      <c r="D30" s="19">
        <v>41499</v>
      </c>
      <c r="E30" s="19">
        <v>41503</v>
      </c>
      <c r="F30" s="17">
        <v>2000</v>
      </c>
      <c r="G30" t="s">
        <v>668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0</v>
      </c>
      <c r="Q30">
        <v>0</v>
      </c>
      <c r="R30">
        <v>0</v>
      </c>
      <c r="S30">
        <v>3</v>
      </c>
      <c r="T30" t="s">
        <v>584</v>
      </c>
      <c r="U30">
        <v>0</v>
      </c>
      <c r="V30" t="s">
        <v>669</v>
      </c>
      <c r="W30">
        <v>0</v>
      </c>
      <c r="X30">
        <v>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</row>
    <row r="31" spans="1:46" x14ac:dyDescent="0.2">
      <c r="A31" s="18" t="s">
        <v>749</v>
      </c>
      <c r="B31" s="19" t="s">
        <v>750</v>
      </c>
      <c r="C31" s="20" t="s">
        <v>751</v>
      </c>
      <c r="D31" s="19">
        <v>41516</v>
      </c>
      <c r="E31" s="19">
        <v>41517</v>
      </c>
      <c r="F31">
        <v>0</v>
      </c>
      <c r="G31" t="s">
        <v>668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584</v>
      </c>
      <c r="U31">
        <v>0</v>
      </c>
      <c r="V31" t="s">
        <v>669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</row>
    <row r="32" spans="1:46" x14ac:dyDescent="0.2">
      <c r="A32" s="18" t="s">
        <v>752</v>
      </c>
      <c r="B32" s="19" t="s">
        <v>753</v>
      </c>
      <c r="C32" s="20" t="s">
        <v>754</v>
      </c>
      <c r="D32" s="19">
        <v>41521</v>
      </c>
      <c r="E32" s="19">
        <v>41525</v>
      </c>
      <c r="F32" s="17">
        <v>4000</v>
      </c>
      <c r="G32" t="s">
        <v>668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  <c r="P32">
        <v>0</v>
      </c>
      <c r="Q32">
        <v>0</v>
      </c>
      <c r="R32">
        <v>0</v>
      </c>
      <c r="S32">
        <v>5</v>
      </c>
      <c r="T32" t="s">
        <v>584</v>
      </c>
      <c r="U32">
        <v>0</v>
      </c>
      <c r="V32" t="s">
        <v>669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5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</row>
    <row r="33" spans="1:46" x14ac:dyDescent="0.2">
      <c r="A33" s="18" t="s">
        <v>755</v>
      </c>
      <c r="B33" s="19" t="s">
        <v>756</v>
      </c>
      <c r="C33" s="20" t="s">
        <v>757</v>
      </c>
      <c r="D33" s="19">
        <v>41549</v>
      </c>
      <c r="E33" s="19">
        <v>41552</v>
      </c>
      <c r="F33" s="17">
        <v>44500</v>
      </c>
      <c r="G33" t="s">
        <v>668</v>
      </c>
      <c r="H33">
        <v>8</v>
      </c>
      <c r="I33">
        <v>0</v>
      </c>
      <c r="J33">
        <v>8</v>
      </c>
      <c r="K33">
        <v>0</v>
      </c>
      <c r="L33">
        <v>0</v>
      </c>
      <c r="M33">
        <v>0</v>
      </c>
      <c r="N33">
        <v>12</v>
      </c>
      <c r="O33">
        <v>48</v>
      </c>
      <c r="P33">
        <v>12</v>
      </c>
      <c r="Q33">
        <v>0</v>
      </c>
      <c r="R33">
        <v>0</v>
      </c>
      <c r="S33">
        <v>48</v>
      </c>
      <c r="T33" t="s">
        <v>584</v>
      </c>
      <c r="U33">
        <v>0</v>
      </c>
      <c r="V33" t="s">
        <v>669</v>
      </c>
      <c r="W33">
        <v>0</v>
      </c>
      <c r="X33">
        <v>48</v>
      </c>
      <c r="Y33">
        <v>0</v>
      </c>
      <c r="Z33">
        <v>8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12</v>
      </c>
      <c r="AI33">
        <v>0</v>
      </c>
      <c r="AJ33">
        <v>48</v>
      </c>
      <c r="AK33">
        <v>0</v>
      </c>
      <c r="AL33">
        <v>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12</v>
      </c>
    </row>
    <row r="34" spans="1:46" x14ac:dyDescent="0.2">
      <c r="A34" s="18" t="s">
        <v>758</v>
      </c>
      <c r="B34" s="19" t="s">
        <v>759</v>
      </c>
      <c r="C34" s="20" t="s">
        <v>760</v>
      </c>
      <c r="D34" s="19">
        <v>41304</v>
      </c>
      <c r="E34" s="19">
        <v>41307</v>
      </c>
      <c r="F34" s="17">
        <v>6000</v>
      </c>
      <c r="G34" t="s">
        <v>668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6</v>
      </c>
      <c r="P34">
        <v>1</v>
      </c>
      <c r="Q34">
        <v>0</v>
      </c>
      <c r="R34">
        <v>0</v>
      </c>
      <c r="S34">
        <v>6</v>
      </c>
      <c r="T34" t="s">
        <v>584</v>
      </c>
      <c r="U34">
        <v>0</v>
      </c>
      <c r="V34" t="s">
        <v>669</v>
      </c>
      <c r="W34">
        <v>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0</v>
      </c>
    </row>
    <row r="35" spans="1:46" x14ac:dyDescent="0.2">
      <c r="A35" s="18" t="s">
        <v>761</v>
      </c>
      <c r="B35" s="19" t="s">
        <v>762</v>
      </c>
      <c r="C35" s="20" t="s">
        <v>763</v>
      </c>
      <c r="D35" s="19">
        <v>41306</v>
      </c>
      <c r="E35" s="19">
        <v>41307</v>
      </c>
      <c r="F35" s="17">
        <v>7000</v>
      </c>
      <c r="G35" t="s">
        <v>668</v>
      </c>
      <c r="H35">
        <v>1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6</v>
      </c>
      <c r="P35">
        <v>1</v>
      </c>
      <c r="Q35">
        <v>0</v>
      </c>
      <c r="R35">
        <v>0</v>
      </c>
      <c r="S35">
        <v>6</v>
      </c>
      <c r="T35" t="s">
        <v>584</v>
      </c>
      <c r="U35">
        <v>0</v>
      </c>
      <c r="V35" t="s">
        <v>669</v>
      </c>
      <c r="W35">
        <v>6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6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0</v>
      </c>
    </row>
    <row r="36" spans="1:46" x14ac:dyDescent="0.2">
      <c r="A36" s="18" t="s">
        <v>764</v>
      </c>
      <c r="B36" s="19" t="s">
        <v>765</v>
      </c>
      <c r="C36" s="20" t="s">
        <v>766</v>
      </c>
      <c r="D36" s="19">
        <v>41313</v>
      </c>
      <c r="E36" s="19">
        <v>41315</v>
      </c>
      <c r="F36" s="17">
        <v>3600</v>
      </c>
      <c r="G36" t="s">
        <v>668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5</v>
      </c>
      <c r="P36">
        <v>1</v>
      </c>
      <c r="Q36">
        <v>0</v>
      </c>
      <c r="R36">
        <v>0</v>
      </c>
      <c r="S36">
        <v>5</v>
      </c>
      <c r="T36" t="s">
        <v>584</v>
      </c>
      <c r="U36">
        <v>0</v>
      </c>
      <c r="V36" t="s">
        <v>669</v>
      </c>
      <c r="W36">
        <v>5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5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</row>
    <row r="37" spans="1:46" x14ac:dyDescent="0.2">
      <c r="A37" s="18" t="s">
        <v>767</v>
      </c>
      <c r="B37" s="19" t="s">
        <v>768</v>
      </c>
      <c r="C37" s="20" t="s">
        <v>769</v>
      </c>
      <c r="D37" s="19">
        <v>41332</v>
      </c>
      <c r="E37" s="19">
        <v>41336</v>
      </c>
      <c r="F37" s="17">
        <v>15240</v>
      </c>
      <c r="G37" t="s">
        <v>668</v>
      </c>
      <c r="H37">
        <v>3</v>
      </c>
      <c r="I37">
        <v>0</v>
      </c>
      <c r="J37">
        <v>3</v>
      </c>
      <c r="K37">
        <v>0</v>
      </c>
      <c r="L37">
        <v>0</v>
      </c>
      <c r="M37">
        <v>0</v>
      </c>
      <c r="N37">
        <v>2</v>
      </c>
      <c r="O37">
        <v>8</v>
      </c>
      <c r="P37">
        <v>2</v>
      </c>
      <c r="Q37">
        <v>0</v>
      </c>
      <c r="R37">
        <v>0</v>
      </c>
      <c r="S37">
        <v>8</v>
      </c>
      <c r="T37" t="s">
        <v>584</v>
      </c>
      <c r="U37">
        <v>0</v>
      </c>
      <c r="V37" t="s">
        <v>669</v>
      </c>
      <c r="W37">
        <v>8</v>
      </c>
      <c r="X37">
        <v>0</v>
      </c>
      <c r="Y37">
        <v>1</v>
      </c>
      <c r="Z37">
        <v>2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0</v>
      </c>
      <c r="AI37">
        <v>8</v>
      </c>
      <c r="AJ37">
        <v>0</v>
      </c>
      <c r="AK37">
        <v>1</v>
      </c>
      <c r="AL37">
        <v>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0</v>
      </c>
    </row>
    <row r="38" spans="1:46" x14ac:dyDescent="0.2">
      <c r="A38" s="18" t="s">
        <v>770</v>
      </c>
      <c r="B38" s="19" t="s">
        <v>771</v>
      </c>
      <c r="C38" s="20" t="s">
        <v>772</v>
      </c>
      <c r="D38" s="19">
        <v>41346</v>
      </c>
      <c r="E38" s="19">
        <v>41349</v>
      </c>
      <c r="F38" s="17">
        <v>5750</v>
      </c>
      <c r="G38" t="s">
        <v>668</v>
      </c>
      <c r="H38">
        <v>1</v>
      </c>
      <c r="I38">
        <v>0</v>
      </c>
      <c r="J38">
        <v>1</v>
      </c>
      <c r="K38">
        <v>0</v>
      </c>
      <c r="L38">
        <v>0</v>
      </c>
      <c r="M38">
        <v>0</v>
      </c>
      <c r="N38">
        <v>1</v>
      </c>
      <c r="O38">
        <v>3</v>
      </c>
      <c r="P38">
        <v>1</v>
      </c>
      <c r="Q38">
        <v>0</v>
      </c>
      <c r="R38">
        <v>0</v>
      </c>
      <c r="S38">
        <v>3</v>
      </c>
      <c r="T38" t="s">
        <v>584</v>
      </c>
      <c r="U38">
        <v>0</v>
      </c>
      <c r="V38" t="s">
        <v>669</v>
      </c>
      <c r="W38">
        <v>3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3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</row>
    <row r="39" spans="1:46" x14ac:dyDescent="0.2">
      <c r="A39" s="18" t="s">
        <v>773</v>
      </c>
      <c r="B39" s="19" t="s">
        <v>774</v>
      </c>
      <c r="C39" s="20" t="s">
        <v>775</v>
      </c>
      <c r="D39" s="19">
        <v>41361</v>
      </c>
      <c r="E39" s="19">
        <v>41365</v>
      </c>
      <c r="F39" s="17">
        <v>16000</v>
      </c>
      <c r="G39" t="s">
        <v>668</v>
      </c>
      <c r="H39">
        <v>1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8</v>
      </c>
      <c r="P39">
        <v>1</v>
      </c>
      <c r="Q39">
        <v>0</v>
      </c>
      <c r="R39">
        <v>0</v>
      </c>
      <c r="S39">
        <v>8</v>
      </c>
      <c r="T39" t="s">
        <v>584</v>
      </c>
      <c r="U39">
        <v>0</v>
      </c>
      <c r="V39" t="s">
        <v>669</v>
      </c>
      <c r="W39">
        <v>8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8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0</v>
      </c>
    </row>
    <row r="40" spans="1:46" x14ac:dyDescent="0.2">
      <c r="A40" s="18" t="s">
        <v>776</v>
      </c>
      <c r="B40" s="19" t="s">
        <v>777</v>
      </c>
      <c r="C40" s="20" t="s">
        <v>778</v>
      </c>
      <c r="D40" s="19">
        <v>41376</v>
      </c>
      <c r="E40" s="19">
        <v>41378</v>
      </c>
      <c r="F40" s="17">
        <v>5150</v>
      </c>
      <c r="G40" t="s">
        <v>668</v>
      </c>
      <c r="H40">
        <v>2</v>
      </c>
      <c r="I40">
        <v>0</v>
      </c>
      <c r="J40">
        <v>2</v>
      </c>
      <c r="K40">
        <v>0</v>
      </c>
      <c r="L40">
        <v>0</v>
      </c>
      <c r="M40">
        <v>0</v>
      </c>
      <c r="N40">
        <v>1</v>
      </c>
      <c r="O40">
        <v>5</v>
      </c>
      <c r="P40">
        <v>1</v>
      </c>
      <c r="Q40">
        <v>0</v>
      </c>
      <c r="R40">
        <v>0</v>
      </c>
      <c r="S40">
        <v>5</v>
      </c>
      <c r="T40" t="s">
        <v>584</v>
      </c>
      <c r="U40">
        <v>0</v>
      </c>
      <c r="V40" t="s">
        <v>669</v>
      </c>
      <c r="W40">
        <v>5</v>
      </c>
      <c r="X40">
        <v>0</v>
      </c>
      <c r="Y40">
        <v>1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0</v>
      </c>
      <c r="AI40">
        <v>5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</row>
    <row r="41" spans="1:46" x14ac:dyDescent="0.2">
      <c r="A41" s="18" t="s">
        <v>779</v>
      </c>
      <c r="B41" s="19" t="s">
        <v>780</v>
      </c>
      <c r="C41" s="20" t="s">
        <v>781</v>
      </c>
      <c r="D41" s="19">
        <v>41404</v>
      </c>
      <c r="E41" s="19">
        <v>41406</v>
      </c>
      <c r="F41" s="17">
        <v>10450</v>
      </c>
      <c r="G41" t="s">
        <v>668</v>
      </c>
      <c r="H41">
        <v>4</v>
      </c>
      <c r="I41">
        <v>0</v>
      </c>
      <c r="J41">
        <v>4</v>
      </c>
      <c r="K41">
        <v>0</v>
      </c>
      <c r="L41">
        <v>0</v>
      </c>
      <c r="M41">
        <v>1</v>
      </c>
      <c r="N41">
        <v>2</v>
      </c>
      <c r="O41">
        <v>5</v>
      </c>
      <c r="P41">
        <v>2</v>
      </c>
      <c r="Q41">
        <v>1</v>
      </c>
      <c r="R41">
        <v>0</v>
      </c>
      <c r="S41">
        <v>5</v>
      </c>
      <c r="T41" t="s">
        <v>584</v>
      </c>
      <c r="U41">
        <v>0</v>
      </c>
      <c r="V41" t="s">
        <v>669</v>
      </c>
      <c r="W41">
        <v>5</v>
      </c>
      <c r="X41">
        <v>0</v>
      </c>
      <c r="Y41">
        <v>2</v>
      </c>
      <c r="Z41">
        <v>2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2</v>
      </c>
      <c r="AH41">
        <v>0</v>
      </c>
      <c r="AI41">
        <v>5</v>
      </c>
      <c r="AJ41">
        <v>0</v>
      </c>
      <c r="AK41">
        <v>2</v>
      </c>
      <c r="AL41">
        <v>2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2</v>
      </c>
      <c r="AT41">
        <v>0</v>
      </c>
    </row>
    <row r="42" spans="1:46" x14ac:dyDescent="0.2">
      <c r="A42" s="18" t="s">
        <v>782</v>
      </c>
      <c r="B42" s="19" t="s">
        <v>783</v>
      </c>
      <c r="C42" s="20" t="s">
        <v>784</v>
      </c>
      <c r="D42" s="19">
        <v>41417</v>
      </c>
      <c r="E42" s="19">
        <v>41420</v>
      </c>
      <c r="F42" s="17">
        <v>3375</v>
      </c>
      <c r="G42" t="s">
        <v>668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3</v>
      </c>
      <c r="P42">
        <v>1</v>
      </c>
      <c r="Q42">
        <v>0</v>
      </c>
      <c r="R42">
        <v>0</v>
      </c>
      <c r="S42">
        <v>3</v>
      </c>
      <c r="T42" t="s">
        <v>584</v>
      </c>
      <c r="U42">
        <v>0</v>
      </c>
      <c r="V42" t="s">
        <v>669</v>
      </c>
      <c r="W42">
        <v>3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</row>
    <row r="43" spans="1:46" x14ac:dyDescent="0.2">
      <c r="A43" s="18" t="s">
        <v>785</v>
      </c>
      <c r="B43" s="19" t="s">
        <v>786</v>
      </c>
      <c r="C43" s="20" t="s">
        <v>787</v>
      </c>
      <c r="D43" s="19">
        <v>41424</v>
      </c>
      <c r="E43" s="19">
        <v>41427</v>
      </c>
      <c r="F43" s="17">
        <v>14530</v>
      </c>
      <c r="G43" t="s">
        <v>668</v>
      </c>
      <c r="H43">
        <v>5</v>
      </c>
      <c r="I43">
        <v>0</v>
      </c>
      <c r="J43">
        <v>5</v>
      </c>
      <c r="K43">
        <v>0</v>
      </c>
      <c r="L43">
        <v>0</v>
      </c>
      <c r="M43">
        <v>2</v>
      </c>
      <c r="N43">
        <v>1</v>
      </c>
      <c r="O43">
        <v>5</v>
      </c>
      <c r="P43">
        <v>1</v>
      </c>
      <c r="Q43">
        <v>2</v>
      </c>
      <c r="R43">
        <v>0</v>
      </c>
      <c r="S43">
        <v>5</v>
      </c>
      <c r="T43" t="s">
        <v>584</v>
      </c>
      <c r="U43">
        <v>0</v>
      </c>
      <c r="V43" t="s">
        <v>669</v>
      </c>
      <c r="W43">
        <v>5</v>
      </c>
      <c r="X43">
        <v>0</v>
      </c>
      <c r="Y43">
        <v>2</v>
      </c>
      <c r="Z43">
        <v>3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0</v>
      </c>
      <c r="AG43">
        <v>1</v>
      </c>
      <c r="AH43">
        <v>0</v>
      </c>
      <c r="AI43">
        <v>5</v>
      </c>
      <c r="AJ43">
        <v>0</v>
      </c>
      <c r="AK43">
        <v>2</v>
      </c>
      <c r="AL43">
        <v>3</v>
      </c>
      <c r="AM43">
        <v>0</v>
      </c>
      <c r="AN43">
        <v>0</v>
      </c>
      <c r="AO43">
        <v>0</v>
      </c>
      <c r="AP43">
        <v>0</v>
      </c>
      <c r="AQ43">
        <v>2</v>
      </c>
      <c r="AR43">
        <v>0</v>
      </c>
      <c r="AS43">
        <v>1</v>
      </c>
      <c r="AT43">
        <v>0</v>
      </c>
    </row>
    <row r="44" spans="1:46" x14ac:dyDescent="0.2">
      <c r="A44" s="18" t="s">
        <v>788</v>
      </c>
      <c r="B44" s="19" t="s">
        <v>789</v>
      </c>
      <c r="C44" s="20" t="s">
        <v>790</v>
      </c>
      <c r="D44" s="19">
        <v>41436</v>
      </c>
      <c r="E44" s="19">
        <v>41440</v>
      </c>
      <c r="F44" s="17">
        <v>9880</v>
      </c>
      <c r="G44" t="s">
        <v>668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1</v>
      </c>
      <c r="O44">
        <v>6</v>
      </c>
      <c r="P44">
        <v>1</v>
      </c>
      <c r="Q44">
        <v>0</v>
      </c>
      <c r="R44">
        <v>0</v>
      </c>
      <c r="S44">
        <v>6</v>
      </c>
      <c r="T44" t="s">
        <v>584</v>
      </c>
      <c r="U44">
        <v>0</v>
      </c>
      <c r="V44" t="s">
        <v>669</v>
      </c>
      <c r="W44">
        <v>6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6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</row>
    <row r="45" spans="1:46" x14ac:dyDescent="0.2">
      <c r="A45" s="18" t="s">
        <v>791</v>
      </c>
      <c r="B45" s="19" t="s">
        <v>792</v>
      </c>
      <c r="C45" s="20" t="s">
        <v>793</v>
      </c>
      <c r="D45" s="19">
        <v>41453</v>
      </c>
      <c r="E45" s="19">
        <v>41454</v>
      </c>
      <c r="F45" s="17">
        <v>2500</v>
      </c>
      <c r="G45" t="s">
        <v>668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</v>
      </c>
      <c r="P45">
        <v>0</v>
      </c>
      <c r="Q45">
        <v>0</v>
      </c>
      <c r="R45">
        <v>0</v>
      </c>
      <c r="S45">
        <v>2</v>
      </c>
      <c r="T45" t="s">
        <v>584</v>
      </c>
      <c r="U45">
        <v>0</v>
      </c>
      <c r="V45" t="s">
        <v>669</v>
      </c>
      <c r="W45">
        <v>2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</row>
    <row r="46" spans="1:46" x14ac:dyDescent="0.2">
      <c r="A46" s="18" t="s">
        <v>794</v>
      </c>
      <c r="B46" s="19" t="s">
        <v>795</v>
      </c>
      <c r="C46" s="20" t="s">
        <v>796</v>
      </c>
      <c r="D46" s="19">
        <v>41459</v>
      </c>
      <c r="E46" s="19">
        <v>41462</v>
      </c>
      <c r="F46" s="17">
        <v>5000</v>
      </c>
      <c r="G46" t="s">
        <v>668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4</v>
      </c>
      <c r="P46">
        <v>1</v>
      </c>
      <c r="Q46">
        <v>0</v>
      </c>
      <c r="R46">
        <v>0</v>
      </c>
      <c r="S46">
        <v>4</v>
      </c>
      <c r="T46" t="s">
        <v>584</v>
      </c>
      <c r="U46">
        <v>0</v>
      </c>
      <c r="V46" t="s">
        <v>669</v>
      </c>
      <c r="W46">
        <v>4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0</v>
      </c>
    </row>
    <row r="47" spans="1:46" x14ac:dyDescent="0.2">
      <c r="A47" s="18" t="s">
        <v>797</v>
      </c>
      <c r="B47" s="19" t="s">
        <v>798</v>
      </c>
      <c r="C47" s="20" t="s">
        <v>799</v>
      </c>
      <c r="D47" s="19">
        <v>41348</v>
      </c>
      <c r="E47" s="19">
        <v>41350</v>
      </c>
      <c r="F47" s="17">
        <v>4550</v>
      </c>
      <c r="G47" t="s">
        <v>668</v>
      </c>
      <c r="H47">
        <v>2</v>
      </c>
      <c r="I47">
        <v>0</v>
      </c>
      <c r="J47">
        <v>2</v>
      </c>
      <c r="K47">
        <v>0</v>
      </c>
      <c r="L47">
        <v>0</v>
      </c>
      <c r="M47">
        <v>0</v>
      </c>
      <c r="N47">
        <v>1</v>
      </c>
      <c r="O47">
        <v>5</v>
      </c>
      <c r="P47">
        <v>1</v>
      </c>
      <c r="Q47">
        <v>0</v>
      </c>
      <c r="R47">
        <v>0</v>
      </c>
      <c r="S47">
        <v>5</v>
      </c>
      <c r="T47" t="s">
        <v>584</v>
      </c>
      <c r="U47">
        <v>0</v>
      </c>
      <c r="V47" t="s">
        <v>669</v>
      </c>
      <c r="W47">
        <v>5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5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0</v>
      </c>
    </row>
    <row r="48" spans="1:46" x14ac:dyDescent="0.2">
      <c r="A48" s="18" t="s">
        <v>800</v>
      </c>
      <c r="B48" s="19" t="s">
        <v>801</v>
      </c>
      <c r="C48" s="20" t="s">
        <v>802</v>
      </c>
      <c r="D48" s="19">
        <v>41464</v>
      </c>
      <c r="E48" s="19">
        <v>41468</v>
      </c>
      <c r="F48" s="17">
        <v>20000</v>
      </c>
      <c r="G48" t="s">
        <v>668</v>
      </c>
      <c r="H48">
        <v>1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6</v>
      </c>
      <c r="P48">
        <v>1</v>
      </c>
      <c r="Q48">
        <v>0</v>
      </c>
      <c r="R48">
        <v>0</v>
      </c>
      <c r="S48">
        <v>6</v>
      </c>
      <c r="T48" t="s">
        <v>584</v>
      </c>
      <c r="U48">
        <v>0</v>
      </c>
      <c r="V48" t="s">
        <v>669</v>
      </c>
      <c r="W48">
        <v>6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6</v>
      </c>
      <c r="AJ48">
        <v>0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</row>
    <row r="49" spans="1:46" x14ac:dyDescent="0.2">
      <c r="A49" s="18" t="s">
        <v>803</v>
      </c>
      <c r="B49" s="19" t="s">
        <v>804</v>
      </c>
      <c r="C49" s="20" t="s">
        <v>805</v>
      </c>
      <c r="D49" s="19">
        <v>41464</v>
      </c>
      <c r="E49" s="19">
        <v>41468</v>
      </c>
      <c r="F49" s="17">
        <v>20000</v>
      </c>
      <c r="G49" t="s">
        <v>668</v>
      </c>
      <c r="H49">
        <v>2</v>
      </c>
      <c r="I49">
        <v>0</v>
      </c>
      <c r="J49">
        <v>2</v>
      </c>
      <c r="K49">
        <v>0</v>
      </c>
      <c r="L49">
        <v>0</v>
      </c>
      <c r="M49">
        <v>0</v>
      </c>
      <c r="N49">
        <v>1</v>
      </c>
      <c r="O49">
        <v>6</v>
      </c>
      <c r="P49">
        <v>1</v>
      </c>
      <c r="Q49">
        <v>0</v>
      </c>
      <c r="R49">
        <v>0</v>
      </c>
      <c r="S49">
        <v>6</v>
      </c>
      <c r="T49" t="s">
        <v>584</v>
      </c>
      <c r="U49">
        <v>0</v>
      </c>
      <c r="V49" t="s">
        <v>669</v>
      </c>
      <c r="W49">
        <v>6</v>
      </c>
      <c r="X49">
        <v>0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6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0</v>
      </c>
    </row>
    <row r="50" spans="1:46" x14ac:dyDescent="0.2">
      <c r="A50" s="18" t="s">
        <v>806</v>
      </c>
      <c r="B50" s="19" t="s">
        <v>807</v>
      </c>
      <c r="C50" s="20" t="s">
        <v>808</v>
      </c>
      <c r="D50" s="19">
        <v>41467</v>
      </c>
      <c r="E50" s="19">
        <v>41469</v>
      </c>
      <c r="F50" s="17">
        <v>1200</v>
      </c>
      <c r="G50" t="s">
        <v>668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0</v>
      </c>
      <c r="R50">
        <v>0</v>
      </c>
      <c r="S50">
        <v>2</v>
      </c>
      <c r="T50" t="s">
        <v>584</v>
      </c>
      <c r="U50">
        <v>0</v>
      </c>
      <c r="V50" t="s">
        <v>669</v>
      </c>
      <c r="W50">
        <v>2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</row>
    <row r="51" spans="1:46" x14ac:dyDescent="0.2">
      <c r="A51" s="18" t="s">
        <v>809</v>
      </c>
      <c r="B51" s="19" t="s">
        <v>810</v>
      </c>
      <c r="C51" s="20" t="s">
        <v>811</v>
      </c>
      <c r="D51" s="19">
        <v>41473</v>
      </c>
      <c r="E51" s="19">
        <v>41476</v>
      </c>
      <c r="F51" s="17">
        <v>2500</v>
      </c>
      <c r="G51" t="s">
        <v>668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4</v>
      </c>
      <c r="P51">
        <v>1</v>
      </c>
      <c r="Q51">
        <v>0</v>
      </c>
      <c r="R51">
        <v>0</v>
      </c>
      <c r="S51">
        <v>4</v>
      </c>
      <c r="T51" t="s">
        <v>584</v>
      </c>
      <c r="U51">
        <v>0</v>
      </c>
      <c r="V51" t="s">
        <v>669</v>
      </c>
      <c r="W51">
        <v>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4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0</v>
      </c>
    </row>
    <row r="52" spans="1:46" x14ac:dyDescent="0.2">
      <c r="A52" s="18" t="s">
        <v>812</v>
      </c>
      <c r="B52" s="19" t="s">
        <v>813</v>
      </c>
      <c r="C52" s="20" t="s">
        <v>814</v>
      </c>
      <c r="D52" s="19">
        <v>41479</v>
      </c>
      <c r="E52" s="19">
        <v>41482</v>
      </c>
      <c r="F52" s="17">
        <v>14700</v>
      </c>
      <c r="G52" t="s">
        <v>668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7</v>
      </c>
      <c r="P52">
        <v>1</v>
      </c>
      <c r="Q52">
        <v>0</v>
      </c>
      <c r="R52">
        <v>0</v>
      </c>
      <c r="S52">
        <v>7</v>
      </c>
      <c r="T52" t="s">
        <v>584</v>
      </c>
      <c r="U52">
        <v>0</v>
      </c>
      <c r="V52" t="s">
        <v>669</v>
      </c>
      <c r="W52">
        <v>7</v>
      </c>
      <c r="X52">
        <v>0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7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</v>
      </c>
      <c r="AT52">
        <v>0</v>
      </c>
    </row>
    <row r="53" spans="1:46" x14ac:dyDescent="0.2">
      <c r="A53" s="18" t="s">
        <v>815</v>
      </c>
      <c r="B53" s="19" t="s">
        <v>816</v>
      </c>
      <c r="C53" s="20" t="s">
        <v>817</v>
      </c>
      <c r="D53" s="19">
        <v>41498</v>
      </c>
      <c r="E53" s="19">
        <v>41502</v>
      </c>
      <c r="F53" s="17">
        <v>15250</v>
      </c>
      <c r="G53" t="s">
        <v>668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  <c r="N53">
        <v>1</v>
      </c>
      <c r="O53">
        <v>8</v>
      </c>
      <c r="P53">
        <v>1</v>
      </c>
      <c r="Q53">
        <v>0</v>
      </c>
      <c r="R53">
        <v>0</v>
      </c>
      <c r="S53">
        <v>8</v>
      </c>
      <c r="T53" t="s">
        <v>584</v>
      </c>
      <c r="U53">
        <v>0</v>
      </c>
      <c r="V53" t="s">
        <v>669</v>
      </c>
      <c r="W53">
        <v>8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8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</row>
    <row r="54" spans="1:46" x14ac:dyDescent="0.2">
      <c r="A54" s="18" t="s">
        <v>818</v>
      </c>
      <c r="B54" s="19" t="s">
        <v>819</v>
      </c>
      <c r="C54" s="20" t="s">
        <v>820</v>
      </c>
      <c r="D54" s="19">
        <v>41502</v>
      </c>
      <c r="E54" s="19">
        <v>41504</v>
      </c>
      <c r="F54" s="17">
        <v>1400</v>
      </c>
      <c r="G54" t="s">
        <v>668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2</v>
      </c>
      <c r="T54" t="s">
        <v>584</v>
      </c>
      <c r="U54">
        <v>0</v>
      </c>
      <c r="V54" t="s">
        <v>669</v>
      </c>
      <c r="W54">
        <v>2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</row>
    <row r="55" spans="1:46" x14ac:dyDescent="0.2">
      <c r="A55" s="18" t="s">
        <v>821</v>
      </c>
      <c r="B55" s="19" t="s">
        <v>822</v>
      </c>
      <c r="C55" s="20" t="s">
        <v>823</v>
      </c>
      <c r="D55" s="19">
        <v>41509</v>
      </c>
      <c r="E55" s="19">
        <v>41511</v>
      </c>
      <c r="F55" s="17">
        <v>1400</v>
      </c>
      <c r="G55" t="s">
        <v>668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2</v>
      </c>
      <c r="T55" t="s">
        <v>584</v>
      </c>
      <c r="U55">
        <v>0</v>
      </c>
      <c r="V55" t="s">
        <v>669</v>
      </c>
      <c r="W55">
        <v>2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</row>
    <row r="56" spans="1:46" x14ac:dyDescent="0.2">
      <c r="A56" s="18" t="s">
        <v>824</v>
      </c>
      <c r="B56" s="19" t="s">
        <v>825</v>
      </c>
      <c r="C56" s="20" t="s">
        <v>826</v>
      </c>
      <c r="D56" s="19">
        <v>41521</v>
      </c>
      <c r="E56" s="19">
        <v>41524</v>
      </c>
      <c r="F56" s="17">
        <v>38518</v>
      </c>
      <c r="G56" t="s">
        <v>668</v>
      </c>
      <c r="H56">
        <v>3</v>
      </c>
      <c r="I56">
        <v>0</v>
      </c>
      <c r="J56">
        <v>3</v>
      </c>
      <c r="K56">
        <v>0</v>
      </c>
      <c r="L56">
        <v>0</v>
      </c>
      <c r="M56">
        <v>2</v>
      </c>
      <c r="N56">
        <v>1</v>
      </c>
      <c r="O56">
        <v>48</v>
      </c>
      <c r="P56">
        <v>1</v>
      </c>
      <c r="Q56">
        <v>2</v>
      </c>
      <c r="R56">
        <v>0</v>
      </c>
      <c r="S56">
        <v>48</v>
      </c>
      <c r="T56" t="s">
        <v>584</v>
      </c>
      <c r="U56">
        <v>0</v>
      </c>
      <c r="V56" t="s">
        <v>669</v>
      </c>
      <c r="W56">
        <v>40</v>
      </c>
      <c r="X56">
        <v>8</v>
      </c>
      <c r="Y56">
        <v>1</v>
      </c>
      <c r="Z56">
        <v>2</v>
      </c>
      <c r="AA56">
        <v>0</v>
      </c>
      <c r="AB56">
        <v>0</v>
      </c>
      <c r="AC56">
        <v>0</v>
      </c>
      <c r="AD56">
        <v>0</v>
      </c>
      <c r="AE56">
        <v>2</v>
      </c>
      <c r="AF56">
        <v>0</v>
      </c>
      <c r="AG56">
        <v>0</v>
      </c>
      <c r="AH56">
        <v>1</v>
      </c>
      <c r="AI56">
        <v>40</v>
      </c>
      <c r="AJ56">
        <v>8</v>
      </c>
      <c r="AK56">
        <v>1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2</v>
      </c>
      <c r="AR56">
        <v>0</v>
      </c>
      <c r="AS56">
        <v>0</v>
      </c>
      <c r="AT56">
        <v>1</v>
      </c>
    </row>
    <row r="57" spans="1:46" x14ac:dyDescent="0.2">
      <c r="A57" s="18" t="s">
        <v>827</v>
      </c>
      <c r="B57" s="19" t="s">
        <v>828</v>
      </c>
      <c r="C57" s="20" t="s">
        <v>829</v>
      </c>
      <c r="D57" s="19">
        <v>41543</v>
      </c>
      <c r="E57" s="19">
        <v>41545</v>
      </c>
      <c r="F57" s="17">
        <v>3000</v>
      </c>
      <c r="G57" t="s">
        <v>668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3</v>
      </c>
      <c r="P57">
        <v>1</v>
      </c>
      <c r="Q57">
        <v>0</v>
      </c>
      <c r="R57">
        <v>0</v>
      </c>
      <c r="S57">
        <v>3</v>
      </c>
      <c r="T57" t="s">
        <v>584</v>
      </c>
      <c r="U57">
        <v>0</v>
      </c>
      <c r="V57" t="s">
        <v>669</v>
      </c>
      <c r="W57">
        <v>3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</row>
    <row r="58" spans="1:46" x14ac:dyDescent="0.2">
      <c r="A58" s="18" t="s">
        <v>830</v>
      </c>
      <c r="B58" s="19" t="s">
        <v>831</v>
      </c>
      <c r="C58" s="20" t="s">
        <v>832</v>
      </c>
      <c r="D58" s="19">
        <v>41334</v>
      </c>
      <c r="E58" s="19">
        <v>41336</v>
      </c>
      <c r="F58" s="17">
        <v>17000</v>
      </c>
      <c r="G58" t="s">
        <v>668</v>
      </c>
      <c r="H58">
        <v>3</v>
      </c>
      <c r="I58">
        <v>0</v>
      </c>
      <c r="J58">
        <v>3</v>
      </c>
      <c r="K58">
        <v>0</v>
      </c>
      <c r="L58">
        <v>0</v>
      </c>
      <c r="M58">
        <v>0</v>
      </c>
      <c r="N58">
        <v>0</v>
      </c>
      <c r="O58">
        <v>7</v>
      </c>
      <c r="P58">
        <v>0</v>
      </c>
      <c r="Q58">
        <v>0</v>
      </c>
      <c r="R58">
        <v>0</v>
      </c>
      <c r="S58">
        <v>7</v>
      </c>
      <c r="T58" t="s">
        <v>584</v>
      </c>
      <c r="U58">
        <v>0</v>
      </c>
      <c r="V58" t="s">
        <v>669</v>
      </c>
      <c r="W58">
        <v>7</v>
      </c>
      <c r="X58">
        <v>0</v>
      </c>
      <c r="Y58">
        <v>1</v>
      </c>
      <c r="Z58">
        <v>2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7</v>
      </c>
      <c r="AJ58">
        <v>0</v>
      </c>
      <c r="AK58">
        <v>1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</row>
    <row r="59" spans="1:46" x14ac:dyDescent="0.2">
      <c r="A59" s="18" t="s">
        <v>833</v>
      </c>
      <c r="B59" s="19" t="s">
        <v>834</v>
      </c>
      <c r="C59" s="20" t="s">
        <v>835</v>
      </c>
      <c r="D59" s="19">
        <v>41507</v>
      </c>
      <c r="E59" s="19">
        <v>41509</v>
      </c>
      <c r="F59" s="17">
        <v>4365</v>
      </c>
      <c r="G59" t="s">
        <v>668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3</v>
      </c>
      <c r="P59">
        <v>1</v>
      </c>
      <c r="Q59">
        <v>0</v>
      </c>
      <c r="R59">
        <v>0</v>
      </c>
      <c r="S59">
        <v>3</v>
      </c>
      <c r="T59" t="s">
        <v>584</v>
      </c>
      <c r="U59">
        <v>0</v>
      </c>
      <c r="V59" t="s">
        <v>669</v>
      </c>
      <c r="W59">
        <v>3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</row>
    <row r="60" spans="1:46" x14ac:dyDescent="0.2">
      <c r="A60" s="18" t="s">
        <v>836</v>
      </c>
      <c r="B60" s="19" t="s">
        <v>837</v>
      </c>
      <c r="C60" s="20" t="s">
        <v>838</v>
      </c>
      <c r="D60" s="19">
        <v>41471</v>
      </c>
      <c r="E60" s="19">
        <v>41473</v>
      </c>
      <c r="F60" s="17">
        <v>9050</v>
      </c>
      <c r="G60" t="s">
        <v>668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4</v>
      </c>
      <c r="P60">
        <v>0</v>
      </c>
      <c r="Q60">
        <v>0</v>
      </c>
      <c r="R60">
        <v>0</v>
      </c>
      <c r="S60">
        <v>4</v>
      </c>
      <c r="T60" t="s">
        <v>584</v>
      </c>
      <c r="U60">
        <v>0</v>
      </c>
      <c r="V60" t="s">
        <v>669</v>
      </c>
      <c r="W60">
        <v>2</v>
      </c>
      <c r="X60">
        <v>2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2</v>
      </c>
      <c r="AJ60">
        <v>2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</row>
    <row r="61" spans="1:46" x14ac:dyDescent="0.2">
      <c r="A61" s="18" t="s">
        <v>839</v>
      </c>
      <c r="B61" s="19" t="s">
        <v>840</v>
      </c>
      <c r="C61" s="20" t="s">
        <v>841</v>
      </c>
      <c r="D61" s="19">
        <v>41475</v>
      </c>
      <c r="E61" s="19">
        <v>41476</v>
      </c>
      <c r="F61" s="17">
        <v>5300</v>
      </c>
      <c r="G61" t="s">
        <v>668</v>
      </c>
      <c r="H61">
        <v>1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4</v>
      </c>
      <c r="P61">
        <v>0</v>
      </c>
      <c r="Q61">
        <v>0</v>
      </c>
      <c r="R61">
        <v>0</v>
      </c>
      <c r="S61">
        <v>4</v>
      </c>
      <c r="T61" t="s">
        <v>584</v>
      </c>
      <c r="U61">
        <v>0</v>
      </c>
      <c r="V61" t="s">
        <v>669</v>
      </c>
      <c r="W61">
        <v>2</v>
      </c>
      <c r="X61">
        <v>2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2</v>
      </c>
      <c r="AJ61">
        <v>2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</row>
    <row r="62" spans="1:46" x14ac:dyDescent="0.2">
      <c r="A62" s="18" t="s">
        <v>842</v>
      </c>
      <c r="B62" s="19" t="s">
        <v>843</v>
      </c>
      <c r="C62" s="20" t="s">
        <v>844</v>
      </c>
      <c r="D62" s="19">
        <v>41480</v>
      </c>
      <c r="E62" s="19">
        <v>41482</v>
      </c>
      <c r="F62" s="17">
        <v>10850</v>
      </c>
      <c r="G62" t="s">
        <v>668</v>
      </c>
      <c r="H62">
        <v>1</v>
      </c>
      <c r="I62">
        <v>0</v>
      </c>
      <c r="J62">
        <v>1</v>
      </c>
      <c r="K62">
        <v>0</v>
      </c>
      <c r="L62">
        <v>0</v>
      </c>
      <c r="M62">
        <v>0</v>
      </c>
      <c r="N62">
        <v>1</v>
      </c>
      <c r="O62">
        <v>4</v>
      </c>
      <c r="P62">
        <v>1</v>
      </c>
      <c r="Q62">
        <v>0</v>
      </c>
      <c r="R62">
        <v>0</v>
      </c>
      <c r="S62">
        <v>4</v>
      </c>
      <c r="T62" t="s">
        <v>584</v>
      </c>
      <c r="U62">
        <v>0</v>
      </c>
      <c r="V62" t="s">
        <v>669</v>
      </c>
      <c r="W62">
        <v>2</v>
      </c>
      <c r="X62">
        <v>2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2</v>
      </c>
      <c r="AJ62">
        <v>2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</row>
    <row r="63" spans="1:46" x14ac:dyDescent="0.2">
      <c r="A63" s="18" t="s">
        <v>845</v>
      </c>
      <c r="B63" s="19" t="s">
        <v>846</v>
      </c>
      <c r="C63" s="20" t="s">
        <v>847</v>
      </c>
      <c r="D63" s="19">
        <v>41487</v>
      </c>
      <c r="E63" s="19">
        <v>41488</v>
      </c>
      <c r="F63" s="17">
        <v>12000</v>
      </c>
      <c r="G63" t="s">
        <v>668</v>
      </c>
      <c r="H63">
        <v>1</v>
      </c>
      <c r="I63">
        <v>0</v>
      </c>
      <c r="J63">
        <v>1</v>
      </c>
      <c r="K63">
        <v>0</v>
      </c>
      <c r="L63">
        <v>0</v>
      </c>
      <c r="M63">
        <v>0</v>
      </c>
      <c r="N63">
        <v>1</v>
      </c>
      <c r="O63">
        <v>8</v>
      </c>
      <c r="P63">
        <v>1</v>
      </c>
      <c r="Q63">
        <v>0</v>
      </c>
      <c r="R63">
        <v>0</v>
      </c>
      <c r="S63">
        <v>8</v>
      </c>
      <c r="T63" t="s">
        <v>584</v>
      </c>
      <c r="U63">
        <v>0</v>
      </c>
      <c r="V63" t="s">
        <v>669</v>
      </c>
      <c r="W63">
        <v>4</v>
      </c>
      <c r="X63">
        <v>4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0</v>
      </c>
      <c r="AI63">
        <v>4</v>
      </c>
      <c r="AJ63">
        <v>4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</row>
    <row r="64" spans="1:46" x14ac:dyDescent="0.2">
      <c r="A64" s="18" t="s">
        <v>848</v>
      </c>
      <c r="B64" s="19" t="s">
        <v>849</v>
      </c>
      <c r="C64" s="20" t="s">
        <v>850</v>
      </c>
      <c r="D64" s="19">
        <v>41492</v>
      </c>
      <c r="E64" s="19">
        <v>41494</v>
      </c>
      <c r="F64" s="17">
        <v>8750</v>
      </c>
      <c r="G64" t="s">
        <v>668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4</v>
      </c>
      <c r="P64">
        <v>1</v>
      </c>
      <c r="Q64">
        <v>0</v>
      </c>
      <c r="R64">
        <v>0</v>
      </c>
      <c r="S64">
        <v>4</v>
      </c>
      <c r="T64" t="s">
        <v>584</v>
      </c>
      <c r="U64">
        <v>0</v>
      </c>
      <c r="V64" t="s">
        <v>669</v>
      </c>
      <c r="W64">
        <v>2</v>
      </c>
      <c r="X64">
        <v>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2</v>
      </c>
      <c r="AJ64">
        <v>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</row>
    <row r="65" spans="1:46" x14ac:dyDescent="0.2">
      <c r="A65" s="18" t="s">
        <v>851</v>
      </c>
      <c r="B65" s="19" t="s">
        <v>852</v>
      </c>
      <c r="C65" s="20" t="s">
        <v>853</v>
      </c>
      <c r="D65" s="19">
        <v>41506</v>
      </c>
      <c r="E65" s="19">
        <v>41506</v>
      </c>
      <c r="F65" s="17">
        <v>5750</v>
      </c>
      <c r="G65" t="s">
        <v>668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8</v>
      </c>
      <c r="P65">
        <v>1</v>
      </c>
      <c r="Q65">
        <v>0</v>
      </c>
      <c r="R65">
        <v>0</v>
      </c>
      <c r="S65">
        <v>8</v>
      </c>
      <c r="T65" t="s">
        <v>584</v>
      </c>
      <c r="U65">
        <v>0</v>
      </c>
      <c r="V65" t="s">
        <v>669</v>
      </c>
      <c r="W65">
        <v>4</v>
      </c>
      <c r="X65">
        <v>4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4</v>
      </c>
      <c r="AJ65">
        <v>4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</row>
    <row r="66" spans="1:46" x14ac:dyDescent="0.2">
      <c r="A66" s="18" t="s">
        <v>854</v>
      </c>
      <c r="B66" s="19" t="s">
        <v>855</v>
      </c>
      <c r="C66" s="20" t="s">
        <v>853</v>
      </c>
      <c r="D66" s="19">
        <v>41507</v>
      </c>
      <c r="E66" s="19">
        <v>41509</v>
      </c>
      <c r="F66" s="17">
        <v>6000</v>
      </c>
      <c r="G66" t="s">
        <v>668</v>
      </c>
      <c r="H66">
        <v>1</v>
      </c>
      <c r="I66">
        <v>0</v>
      </c>
      <c r="J66">
        <v>1</v>
      </c>
      <c r="K66">
        <v>0</v>
      </c>
      <c r="L66">
        <v>0</v>
      </c>
      <c r="M66">
        <v>0</v>
      </c>
      <c r="N66">
        <v>1</v>
      </c>
      <c r="O66">
        <v>8</v>
      </c>
      <c r="P66">
        <v>1</v>
      </c>
      <c r="Q66">
        <v>0</v>
      </c>
      <c r="R66">
        <v>0</v>
      </c>
      <c r="S66">
        <v>8</v>
      </c>
      <c r="T66" t="s">
        <v>584</v>
      </c>
      <c r="U66">
        <v>0</v>
      </c>
      <c r="V66" t="s">
        <v>669</v>
      </c>
      <c r="W66">
        <v>4</v>
      </c>
      <c r="X66">
        <v>4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4</v>
      </c>
      <c r="AJ66">
        <v>4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</row>
    <row r="67" spans="1:46" x14ac:dyDescent="0.2">
      <c r="A67" s="18" t="s">
        <v>856</v>
      </c>
      <c r="B67" s="19" t="s">
        <v>857</v>
      </c>
      <c r="C67" s="20" t="s">
        <v>858</v>
      </c>
      <c r="D67" s="19">
        <v>41541</v>
      </c>
      <c r="E67" s="19">
        <v>41542</v>
      </c>
      <c r="F67" s="17">
        <v>19500</v>
      </c>
      <c r="G67" t="s">
        <v>668</v>
      </c>
      <c r="H67">
        <v>1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8</v>
      </c>
      <c r="P67">
        <v>1</v>
      </c>
      <c r="Q67">
        <v>0</v>
      </c>
      <c r="R67">
        <v>0</v>
      </c>
      <c r="S67">
        <v>8</v>
      </c>
      <c r="T67" t="s">
        <v>584</v>
      </c>
      <c r="U67">
        <v>0</v>
      </c>
      <c r="V67" t="s">
        <v>669</v>
      </c>
      <c r="W67">
        <v>4</v>
      </c>
      <c r="X67">
        <v>4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4</v>
      </c>
      <c r="AJ67">
        <v>4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</row>
    <row r="68" spans="1:46" x14ac:dyDescent="0.2">
      <c r="A68" s="18" t="s">
        <v>859</v>
      </c>
      <c r="B68" s="19" t="s">
        <v>860</v>
      </c>
      <c r="C68" s="20" t="s">
        <v>861</v>
      </c>
      <c r="D68" s="19">
        <v>41580</v>
      </c>
      <c r="E68" s="19">
        <v>41581</v>
      </c>
      <c r="F68" s="17">
        <v>7500</v>
      </c>
      <c r="G68" t="s">
        <v>668</v>
      </c>
      <c r="H68">
        <v>2</v>
      </c>
      <c r="I68">
        <v>0</v>
      </c>
      <c r="J68">
        <v>2</v>
      </c>
      <c r="K68">
        <v>0</v>
      </c>
      <c r="L68">
        <v>0</v>
      </c>
      <c r="M68">
        <v>0</v>
      </c>
      <c r="N68">
        <v>1</v>
      </c>
      <c r="O68">
        <v>12</v>
      </c>
      <c r="P68">
        <v>1</v>
      </c>
      <c r="Q68">
        <v>0</v>
      </c>
      <c r="R68">
        <v>0</v>
      </c>
      <c r="S68">
        <v>12</v>
      </c>
      <c r="T68" t="s">
        <v>584</v>
      </c>
      <c r="U68">
        <v>0</v>
      </c>
      <c r="V68" t="s">
        <v>669</v>
      </c>
      <c r="W68">
        <v>6</v>
      </c>
      <c r="X68">
        <v>6</v>
      </c>
      <c r="Y68">
        <v>1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6</v>
      </c>
      <c r="AJ68">
        <v>6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</row>
    <row r="69" spans="1:46" x14ac:dyDescent="0.2">
      <c r="A69" s="18" t="s">
        <v>862</v>
      </c>
      <c r="B69" s="19" t="s">
        <v>863</v>
      </c>
      <c r="C69" s="20" t="s">
        <v>784</v>
      </c>
      <c r="D69" s="19">
        <v>41275</v>
      </c>
      <c r="E69" s="19">
        <v>41639</v>
      </c>
      <c r="F69" s="17">
        <v>1500</v>
      </c>
      <c r="G69" t="s">
        <v>668</v>
      </c>
      <c r="H69">
        <v>3</v>
      </c>
      <c r="I69">
        <v>0</v>
      </c>
      <c r="J69">
        <v>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t="s">
        <v>584</v>
      </c>
      <c r="U69">
        <v>0</v>
      </c>
      <c r="V69" t="s">
        <v>669</v>
      </c>
      <c r="W69">
        <v>0</v>
      </c>
      <c r="X69">
        <v>0</v>
      </c>
      <c r="Y69">
        <v>1</v>
      </c>
      <c r="Z69">
        <v>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</row>
    <row r="70" spans="1:46" x14ac:dyDescent="0.2">
      <c r="A70" s="18" t="s">
        <v>864</v>
      </c>
      <c r="B70" s="19" t="s">
        <v>865</v>
      </c>
      <c r="C70" s="20" t="s">
        <v>729</v>
      </c>
      <c r="D70" s="19">
        <v>41275</v>
      </c>
      <c r="E70" s="19">
        <v>41639</v>
      </c>
      <c r="F70" s="17">
        <v>1500</v>
      </c>
      <c r="G70" t="s">
        <v>668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4</v>
      </c>
      <c r="P70">
        <v>2</v>
      </c>
      <c r="Q70">
        <v>0</v>
      </c>
      <c r="R70">
        <v>0</v>
      </c>
      <c r="S70">
        <v>4</v>
      </c>
      <c r="T70" t="s">
        <v>584</v>
      </c>
      <c r="U70">
        <v>0</v>
      </c>
      <c r="V70" t="s">
        <v>669</v>
      </c>
      <c r="W70">
        <v>2</v>
      </c>
      <c r="X70">
        <v>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1</v>
      </c>
      <c r="AI70">
        <v>2</v>
      </c>
      <c r="AJ70">
        <v>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</row>
    <row r="71" spans="1:46" x14ac:dyDescent="0.2">
      <c r="A71" s="18" t="s">
        <v>866</v>
      </c>
      <c r="B71" s="19" t="s">
        <v>867</v>
      </c>
      <c r="C71" s="20" t="s">
        <v>708</v>
      </c>
      <c r="D71" s="19">
        <v>41275</v>
      </c>
      <c r="E71" s="19">
        <v>41639</v>
      </c>
      <c r="F71" s="17">
        <v>65200</v>
      </c>
      <c r="G71" t="s">
        <v>668</v>
      </c>
      <c r="H71">
        <v>8</v>
      </c>
      <c r="I71">
        <v>0</v>
      </c>
      <c r="J71">
        <v>8</v>
      </c>
      <c r="K71">
        <v>0</v>
      </c>
      <c r="L71">
        <v>0</v>
      </c>
      <c r="M71">
        <v>0</v>
      </c>
      <c r="N71">
        <v>2</v>
      </c>
      <c r="O71">
        <v>12</v>
      </c>
      <c r="P71">
        <v>2</v>
      </c>
      <c r="Q71">
        <v>0</v>
      </c>
      <c r="R71">
        <v>0</v>
      </c>
      <c r="S71">
        <v>12</v>
      </c>
      <c r="T71" t="s">
        <v>584</v>
      </c>
      <c r="U71">
        <v>0</v>
      </c>
      <c r="V71" t="s">
        <v>669</v>
      </c>
      <c r="W71">
        <v>6</v>
      </c>
      <c r="X71">
        <v>6</v>
      </c>
      <c r="Y71">
        <v>2</v>
      </c>
      <c r="Z71">
        <v>6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1</v>
      </c>
      <c r="AI71">
        <v>6</v>
      </c>
      <c r="AJ71">
        <v>6</v>
      </c>
      <c r="AK71">
        <v>2</v>
      </c>
      <c r="AL71">
        <v>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1</v>
      </c>
    </row>
    <row r="72" spans="1:46" x14ac:dyDescent="0.2">
      <c r="A72" s="18" t="s">
        <v>868</v>
      </c>
      <c r="B72" s="19" t="s">
        <v>869</v>
      </c>
      <c r="C72" s="20" t="s">
        <v>784</v>
      </c>
      <c r="D72" s="19">
        <v>41275</v>
      </c>
      <c r="E72" s="19">
        <v>41639</v>
      </c>
      <c r="F72" s="17">
        <v>78800</v>
      </c>
      <c r="G72" t="s">
        <v>668</v>
      </c>
      <c r="H72">
        <v>8</v>
      </c>
      <c r="I72">
        <v>0</v>
      </c>
      <c r="J72">
        <v>8</v>
      </c>
      <c r="K72">
        <v>0</v>
      </c>
      <c r="L72">
        <v>0</v>
      </c>
      <c r="M72">
        <v>0</v>
      </c>
      <c r="N72">
        <v>2</v>
      </c>
      <c r="O72">
        <v>12</v>
      </c>
      <c r="P72">
        <v>2</v>
      </c>
      <c r="Q72">
        <v>0</v>
      </c>
      <c r="R72">
        <v>0</v>
      </c>
      <c r="S72">
        <v>12</v>
      </c>
      <c r="T72" t="s">
        <v>584</v>
      </c>
      <c r="U72">
        <v>210</v>
      </c>
      <c r="V72" t="s">
        <v>669</v>
      </c>
      <c r="W72">
        <v>6</v>
      </c>
      <c r="X72">
        <v>6</v>
      </c>
      <c r="Y72">
        <v>2</v>
      </c>
      <c r="Z72">
        <v>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1</v>
      </c>
      <c r="AI72">
        <v>6</v>
      </c>
      <c r="AJ72">
        <v>6</v>
      </c>
      <c r="AK72">
        <v>2</v>
      </c>
      <c r="AL72">
        <v>6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1</v>
      </c>
    </row>
    <row r="73" spans="1:46" x14ac:dyDescent="0.2">
      <c r="A73" s="18" t="s">
        <v>870</v>
      </c>
      <c r="B73" s="19" t="s">
        <v>871</v>
      </c>
      <c r="C73" s="20" t="s">
        <v>729</v>
      </c>
      <c r="D73" s="19">
        <v>41275</v>
      </c>
      <c r="E73" s="19">
        <v>41639</v>
      </c>
      <c r="F73" s="17">
        <v>1650000</v>
      </c>
      <c r="G73" t="s">
        <v>668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5</v>
      </c>
      <c r="O73">
        <v>260</v>
      </c>
      <c r="P73">
        <v>5</v>
      </c>
      <c r="Q73">
        <v>0</v>
      </c>
      <c r="R73">
        <v>0</v>
      </c>
      <c r="S73">
        <v>260</v>
      </c>
      <c r="T73" t="s">
        <v>584</v>
      </c>
      <c r="U73">
        <v>0</v>
      </c>
      <c r="V73" t="s">
        <v>872</v>
      </c>
      <c r="W73">
        <v>60</v>
      </c>
      <c r="X73">
        <v>200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5</v>
      </c>
      <c r="AH73">
        <v>0</v>
      </c>
      <c r="AI73">
        <v>60</v>
      </c>
      <c r="AJ73">
        <v>200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5</v>
      </c>
      <c r="AT73">
        <v>0</v>
      </c>
    </row>
    <row r="74" spans="1:46" x14ac:dyDescent="0.2">
      <c r="A74" s="18" t="s">
        <v>873</v>
      </c>
      <c r="B74" s="19" t="s">
        <v>874</v>
      </c>
      <c r="C74" s="20" t="s">
        <v>729</v>
      </c>
      <c r="D74" s="19">
        <v>41275</v>
      </c>
      <c r="E74" s="19">
        <v>41639</v>
      </c>
      <c r="F74" s="17">
        <v>315000</v>
      </c>
      <c r="G74" t="s">
        <v>668</v>
      </c>
      <c r="H74">
        <v>0</v>
      </c>
      <c r="I74">
        <v>120</v>
      </c>
      <c r="J74">
        <v>0</v>
      </c>
      <c r="K74">
        <v>120</v>
      </c>
      <c r="L74">
        <v>0</v>
      </c>
      <c r="M74">
        <v>0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 t="s">
        <v>584</v>
      </c>
      <c r="U74">
        <v>0</v>
      </c>
      <c r="V74" t="s">
        <v>669</v>
      </c>
      <c r="W74">
        <v>0</v>
      </c>
      <c r="X74">
        <v>0</v>
      </c>
      <c r="Y74">
        <v>0</v>
      </c>
      <c r="Z74">
        <v>0</v>
      </c>
      <c r="AA74">
        <v>20</v>
      </c>
      <c r="AB74">
        <v>100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20</v>
      </c>
      <c r="AN74">
        <v>100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</row>
    <row r="75" spans="1:46" x14ac:dyDescent="0.2">
      <c r="A75" s="18" t="s">
        <v>875</v>
      </c>
      <c r="B75" s="19" t="s">
        <v>876</v>
      </c>
      <c r="C75" s="20" t="s">
        <v>729</v>
      </c>
      <c r="D75" s="19">
        <v>41275</v>
      </c>
      <c r="E75" s="19">
        <v>41639</v>
      </c>
      <c r="F75" s="17">
        <v>16200</v>
      </c>
      <c r="G75" t="s">
        <v>668</v>
      </c>
      <c r="H75">
        <v>0</v>
      </c>
      <c r="I75">
        <v>0</v>
      </c>
      <c r="J75">
        <v>0</v>
      </c>
      <c r="K75">
        <v>0</v>
      </c>
      <c r="L75">
        <v>7</v>
      </c>
      <c r="M75">
        <v>0</v>
      </c>
      <c r="N75">
        <v>1</v>
      </c>
      <c r="O75">
        <v>0</v>
      </c>
      <c r="P75">
        <v>1</v>
      </c>
      <c r="Q75">
        <v>0</v>
      </c>
      <c r="R75">
        <v>7</v>
      </c>
      <c r="S75">
        <v>0</v>
      </c>
      <c r="T75" t="s">
        <v>584</v>
      </c>
      <c r="U75">
        <v>0</v>
      </c>
      <c r="V75" t="s">
        <v>669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2</v>
      </c>
      <c r="AD75">
        <v>5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2</v>
      </c>
      <c r="AP75">
        <v>5</v>
      </c>
      <c r="AQ75">
        <v>0</v>
      </c>
      <c r="AR75">
        <v>0</v>
      </c>
      <c r="AS75">
        <v>1</v>
      </c>
      <c r="AT75">
        <v>0</v>
      </c>
    </row>
    <row r="76" spans="1:46" x14ac:dyDescent="0.2">
      <c r="A76" s="18" t="s">
        <v>877</v>
      </c>
      <c r="B76" s="19" t="s">
        <v>878</v>
      </c>
      <c r="C76" s="20" t="s">
        <v>729</v>
      </c>
      <c r="D76" s="19">
        <v>41449</v>
      </c>
      <c r="E76" s="19">
        <v>41451</v>
      </c>
      <c r="F76" s="17">
        <v>12370</v>
      </c>
      <c r="G76" t="s">
        <v>668</v>
      </c>
      <c r="H76">
        <v>4</v>
      </c>
      <c r="I76">
        <v>0</v>
      </c>
      <c r="J76">
        <v>4</v>
      </c>
      <c r="K76">
        <v>0</v>
      </c>
      <c r="L76">
        <v>0</v>
      </c>
      <c r="M76">
        <v>0</v>
      </c>
      <c r="N76">
        <v>1</v>
      </c>
      <c r="O76">
        <v>12</v>
      </c>
      <c r="P76">
        <v>1</v>
      </c>
      <c r="Q76">
        <v>0</v>
      </c>
      <c r="R76">
        <v>0</v>
      </c>
      <c r="S76">
        <v>12</v>
      </c>
      <c r="T76" t="s">
        <v>584</v>
      </c>
      <c r="U76">
        <v>0</v>
      </c>
      <c r="V76" t="s">
        <v>669</v>
      </c>
      <c r="W76">
        <v>12</v>
      </c>
      <c r="X76">
        <v>0</v>
      </c>
      <c r="Y76">
        <v>1</v>
      </c>
      <c r="Z76">
        <v>3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12</v>
      </c>
      <c r="AJ76">
        <v>0</v>
      </c>
      <c r="AK76">
        <v>1</v>
      </c>
      <c r="AL76">
        <v>3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</row>
    <row r="77" spans="1:46" x14ac:dyDescent="0.2">
      <c r="A77" s="18" t="s">
        <v>879</v>
      </c>
      <c r="B77" s="19" t="s">
        <v>880</v>
      </c>
      <c r="C77" s="20" t="s">
        <v>83</v>
      </c>
      <c r="D77" s="19">
        <v>41552</v>
      </c>
      <c r="E77" s="19">
        <v>41553</v>
      </c>
      <c r="F77" s="17">
        <v>8130</v>
      </c>
      <c r="G77" t="s">
        <v>668</v>
      </c>
      <c r="H77">
        <v>7</v>
      </c>
      <c r="I77">
        <v>0</v>
      </c>
      <c r="J77">
        <v>7</v>
      </c>
      <c r="K77">
        <v>0</v>
      </c>
      <c r="L77">
        <v>0</v>
      </c>
      <c r="M77">
        <v>0</v>
      </c>
      <c r="N77">
        <v>1</v>
      </c>
      <c r="O77">
        <v>18</v>
      </c>
      <c r="P77">
        <v>1</v>
      </c>
      <c r="Q77">
        <v>0</v>
      </c>
      <c r="R77">
        <v>0</v>
      </c>
      <c r="S77">
        <v>18</v>
      </c>
      <c r="T77" t="s">
        <v>584</v>
      </c>
      <c r="U77">
        <v>0</v>
      </c>
      <c r="V77" t="s">
        <v>669</v>
      </c>
      <c r="W77">
        <v>18</v>
      </c>
      <c r="X77">
        <v>0</v>
      </c>
      <c r="Y77">
        <v>2</v>
      </c>
      <c r="Z77">
        <v>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18</v>
      </c>
      <c r="AJ77">
        <v>0</v>
      </c>
      <c r="AK77">
        <v>2</v>
      </c>
      <c r="AL77">
        <v>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0</v>
      </c>
    </row>
    <row r="78" spans="1:46" x14ac:dyDescent="0.2">
      <c r="A78" s="18" t="s">
        <v>881</v>
      </c>
      <c r="B78" s="19" t="s">
        <v>882</v>
      </c>
      <c r="C78" s="20" t="s">
        <v>729</v>
      </c>
      <c r="D78" s="19">
        <v>41587</v>
      </c>
      <c r="E78" s="19">
        <v>41588</v>
      </c>
      <c r="F78" s="17">
        <v>11320</v>
      </c>
      <c r="G78" t="s">
        <v>668</v>
      </c>
      <c r="H78">
        <v>7</v>
      </c>
      <c r="I78">
        <v>0</v>
      </c>
      <c r="J78">
        <v>7</v>
      </c>
      <c r="K78">
        <v>0</v>
      </c>
      <c r="L78">
        <v>0</v>
      </c>
      <c r="M78">
        <v>0</v>
      </c>
      <c r="N78">
        <v>0</v>
      </c>
      <c r="O78">
        <v>18</v>
      </c>
      <c r="P78">
        <v>0</v>
      </c>
      <c r="Q78">
        <v>0</v>
      </c>
      <c r="R78">
        <v>0</v>
      </c>
      <c r="S78">
        <v>18</v>
      </c>
      <c r="T78" t="s">
        <v>584</v>
      </c>
      <c r="U78">
        <v>0</v>
      </c>
      <c r="V78" t="s">
        <v>669</v>
      </c>
      <c r="W78">
        <v>18</v>
      </c>
      <c r="X78">
        <v>0</v>
      </c>
      <c r="Y78">
        <v>2</v>
      </c>
      <c r="Z78">
        <v>5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18</v>
      </c>
      <c r="AJ78">
        <v>0</v>
      </c>
      <c r="AK78">
        <v>2</v>
      </c>
      <c r="AL78">
        <v>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</row>
    <row r="79" spans="1:46" x14ac:dyDescent="0.2">
      <c r="A79" s="18" t="s">
        <v>883</v>
      </c>
      <c r="B79" s="19" t="s">
        <v>884</v>
      </c>
      <c r="C79" s="20" t="s">
        <v>729</v>
      </c>
      <c r="D79" s="19">
        <v>41625</v>
      </c>
      <c r="E79" s="19">
        <v>41626</v>
      </c>
      <c r="F79" s="17">
        <v>10140</v>
      </c>
      <c r="G79" t="s">
        <v>668</v>
      </c>
      <c r="H79">
        <v>7</v>
      </c>
      <c r="I79">
        <v>0</v>
      </c>
      <c r="J79">
        <v>7</v>
      </c>
      <c r="K79">
        <v>0</v>
      </c>
      <c r="L79">
        <v>0</v>
      </c>
      <c r="M79">
        <v>0</v>
      </c>
      <c r="N79">
        <v>0</v>
      </c>
      <c r="O79">
        <v>20</v>
      </c>
      <c r="P79">
        <v>0</v>
      </c>
      <c r="Q79">
        <v>0</v>
      </c>
      <c r="R79">
        <v>0</v>
      </c>
      <c r="S79">
        <v>20</v>
      </c>
      <c r="T79" t="s">
        <v>584</v>
      </c>
      <c r="U79">
        <v>0</v>
      </c>
      <c r="V79" t="s">
        <v>669</v>
      </c>
      <c r="W79">
        <v>20</v>
      </c>
      <c r="X79">
        <v>0</v>
      </c>
      <c r="Y79">
        <v>2</v>
      </c>
      <c r="Z79">
        <v>5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20</v>
      </c>
      <c r="AJ79">
        <v>0</v>
      </c>
      <c r="AK79">
        <v>2</v>
      </c>
      <c r="AL79">
        <v>5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</row>
    <row r="80" spans="1:46" x14ac:dyDescent="0.2">
      <c r="A80" s="18" t="s">
        <v>885</v>
      </c>
      <c r="B80" s="19" t="s">
        <v>886</v>
      </c>
      <c r="C80" s="20" t="s">
        <v>729</v>
      </c>
      <c r="D80" s="19">
        <v>41275</v>
      </c>
      <c r="E80" s="19">
        <v>41639</v>
      </c>
      <c r="F80" s="17">
        <v>1634</v>
      </c>
      <c r="G80" t="s">
        <v>668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  <c r="P80">
        <v>0</v>
      </c>
      <c r="Q80">
        <v>0</v>
      </c>
      <c r="R80">
        <v>0</v>
      </c>
      <c r="S80">
        <v>4</v>
      </c>
      <c r="T80" t="s">
        <v>584</v>
      </c>
      <c r="U80">
        <v>0</v>
      </c>
      <c r="V80" t="s">
        <v>669</v>
      </c>
      <c r="W80">
        <v>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4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</row>
    <row r="81" spans="1:46" x14ac:dyDescent="0.2">
      <c r="A81" s="18" t="s">
        <v>887</v>
      </c>
      <c r="B81" s="19" t="s">
        <v>888</v>
      </c>
      <c r="C81" s="20" t="s">
        <v>729</v>
      </c>
      <c r="D81" s="19">
        <v>41275</v>
      </c>
      <c r="E81" s="19">
        <v>41639</v>
      </c>
      <c r="F81" s="17">
        <v>230000</v>
      </c>
      <c r="G81" t="s">
        <v>668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15</v>
      </c>
      <c r="P81">
        <v>0</v>
      </c>
      <c r="Q81">
        <v>0</v>
      </c>
      <c r="R81">
        <v>0</v>
      </c>
      <c r="S81">
        <v>15</v>
      </c>
      <c r="T81" t="s">
        <v>584</v>
      </c>
      <c r="U81">
        <v>0</v>
      </c>
      <c r="V81" t="s">
        <v>669</v>
      </c>
      <c r="W81">
        <v>5</v>
      </c>
      <c r="X81">
        <v>10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5</v>
      </c>
      <c r="AJ81">
        <v>10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</row>
    <row r="82" spans="1:46" x14ac:dyDescent="0.2">
      <c r="A82" s="18" t="s">
        <v>889</v>
      </c>
      <c r="B82" s="19" t="s">
        <v>890</v>
      </c>
      <c r="C82" s="20" t="s">
        <v>529</v>
      </c>
      <c r="D82" s="19">
        <v>41609</v>
      </c>
      <c r="E82" s="19">
        <v>41612</v>
      </c>
      <c r="F82" s="17">
        <v>8800</v>
      </c>
      <c r="G82" t="s">
        <v>668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</v>
      </c>
      <c r="P82">
        <v>0</v>
      </c>
      <c r="Q82">
        <v>0</v>
      </c>
      <c r="R82">
        <v>0</v>
      </c>
      <c r="S82">
        <v>4</v>
      </c>
      <c r="T82" t="s">
        <v>584</v>
      </c>
      <c r="U82">
        <v>0</v>
      </c>
      <c r="V82" t="s">
        <v>669</v>
      </c>
      <c r="W82">
        <v>0</v>
      </c>
      <c r="X82">
        <v>4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</row>
    <row r="83" spans="1:46" x14ac:dyDescent="0.2">
      <c r="A83" s="18" t="s">
        <v>891</v>
      </c>
      <c r="B83" s="19" t="s">
        <v>60</v>
      </c>
      <c r="C83" s="20" t="s">
        <v>892</v>
      </c>
      <c r="D83" s="19">
        <v>41623</v>
      </c>
      <c r="E83" s="19">
        <v>41626</v>
      </c>
      <c r="F83" s="17">
        <v>21000</v>
      </c>
      <c r="G83" t="s">
        <v>668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12</v>
      </c>
      <c r="P83">
        <v>0</v>
      </c>
      <c r="Q83">
        <v>0</v>
      </c>
      <c r="R83">
        <v>0</v>
      </c>
      <c r="S83">
        <v>12</v>
      </c>
      <c r="T83" t="s">
        <v>584</v>
      </c>
      <c r="U83">
        <v>0</v>
      </c>
      <c r="V83" t="s">
        <v>669</v>
      </c>
      <c r="W83">
        <v>0</v>
      </c>
      <c r="X83">
        <v>12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12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</row>
    <row r="84" spans="1:46" x14ac:dyDescent="0.2">
      <c r="A84" s="18" t="s">
        <v>893</v>
      </c>
      <c r="B84" s="19" t="s">
        <v>61</v>
      </c>
      <c r="C84" s="20" t="s">
        <v>529</v>
      </c>
      <c r="D84" s="19">
        <v>41604</v>
      </c>
      <c r="E84" s="19">
        <v>41608</v>
      </c>
      <c r="F84" s="17">
        <v>15000</v>
      </c>
      <c r="G84" t="s">
        <v>668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  <c r="P84">
        <v>0</v>
      </c>
      <c r="Q84">
        <v>0</v>
      </c>
      <c r="R84">
        <v>0</v>
      </c>
      <c r="S84">
        <v>3</v>
      </c>
      <c r="T84" t="s">
        <v>584</v>
      </c>
      <c r="U84">
        <v>0</v>
      </c>
      <c r="V84" t="s">
        <v>669</v>
      </c>
      <c r="W84">
        <v>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</row>
    <row r="85" spans="1:46" x14ac:dyDescent="0.2">
      <c r="A85" s="18" t="s">
        <v>894</v>
      </c>
      <c r="B85" s="19" t="s">
        <v>62</v>
      </c>
      <c r="C85" s="20" t="s">
        <v>895</v>
      </c>
      <c r="D85" s="19">
        <v>41609</v>
      </c>
      <c r="E85" s="19">
        <v>41612</v>
      </c>
      <c r="F85" s="17">
        <v>2700</v>
      </c>
      <c r="G85" t="s">
        <v>668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  <c r="P85">
        <v>0</v>
      </c>
      <c r="Q85">
        <v>0</v>
      </c>
      <c r="R85">
        <v>0</v>
      </c>
      <c r="S85">
        <v>5</v>
      </c>
      <c r="T85" t="s">
        <v>584</v>
      </c>
      <c r="U85">
        <v>0</v>
      </c>
      <c r="V85" t="s">
        <v>669</v>
      </c>
      <c r="W85">
        <v>5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5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</row>
    <row r="86" spans="1:46" x14ac:dyDescent="0.2">
      <c r="A86" s="18" t="s">
        <v>896</v>
      </c>
      <c r="B86" s="19" t="s">
        <v>897</v>
      </c>
      <c r="C86" s="20" t="s">
        <v>729</v>
      </c>
      <c r="D86" s="19">
        <v>41306</v>
      </c>
      <c r="E86" s="19">
        <v>41608</v>
      </c>
      <c r="F86" s="17">
        <v>61200</v>
      </c>
      <c r="G86" t="s">
        <v>668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100</v>
      </c>
      <c r="P86">
        <v>0</v>
      </c>
      <c r="Q86">
        <v>0</v>
      </c>
      <c r="R86">
        <v>0</v>
      </c>
      <c r="S86">
        <v>100</v>
      </c>
      <c r="T86" t="s">
        <v>584</v>
      </c>
      <c r="U86">
        <v>0</v>
      </c>
      <c r="V86" t="s">
        <v>669</v>
      </c>
      <c r="W86">
        <v>0</v>
      </c>
      <c r="X86">
        <v>100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100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</row>
    <row r="87" spans="1:46" x14ac:dyDescent="0.2">
      <c r="A87" s="18" t="s">
        <v>898</v>
      </c>
      <c r="B87" s="19" t="s">
        <v>899</v>
      </c>
      <c r="C87" s="20" t="s">
        <v>729</v>
      </c>
      <c r="D87" s="19">
        <v>41275</v>
      </c>
      <c r="E87" s="19">
        <v>41639</v>
      </c>
      <c r="F87" s="17">
        <v>12000</v>
      </c>
      <c r="G87" t="s">
        <v>668</v>
      </c>
      <c r="H87">
        <v>2</v>
      </c>
      <c r="I87">
        <v>0</v>
      </c>
      <c r="J87">
        <v>2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 t="s">
        <v>584</v>
      </c>
      <c r="U87">
        <v>0</v>
      </c>
      <c r="V87" t="s">
        <v>669</v>
      </c>
      <c r="W87">
        <v>0</v>
      </c>
      <c r="X87">
        <v>0</v>
      </c>
      <c r="Y87">
        <v>0</v>
      </c>
      <c r="Z87">
        <v>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0</v>
      </c>
      <c r="AL87">
        <v>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</row>
    <row r="88" spans="1:46" x14ac:dyDescent="0.2">
      <c r="A88" s="18" t="s">
        <v>900</v>
      </c>
      <c r="B88" s="19" t="s">
        <v>901</v>
      </c>
      <c r="C88" s="20" t="s">
        <v>902</v>
      </c>
      <c r="D88" s="19">
        <v>41395</v>
      </c>
      <c r="E88" s="19">
        <v>41397</v>
      </c>
      <c r="F88" s="17">
        <v>70200</v>
      </c>
      <c r="G88" t="s">
        <v>668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60</v>
      </c>
      <c r="P88">
        <v>0</v>
      </c>
      <c r="Q88">
        <v>0</v>
      </c>
      <c r="R88">
        <v>0</v>
      </c>
      <c r="S88">
        <v>60</v>
      </c>
      <c r="T88" t="s">
        <v>584</v>
      </c>
      <c r="U88">
        <v>0</v>
      </c>
      <c r="V88" t="s">
        <v>669</v>
      </c>
      <c r="W88">
        <v>60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60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</row>
    <row r="89" spans="1:46" x14ac:dyDescent="0.2">
      <c r="A89" s="18" t="s">
        <v>903</v>
      </c>
      <c r="B89" s="19" t="s">
        <v>904</v>
      </c>
      <c r="C89" s="20" t="s">
        <v>905</v>
      </c>
      <c r="D89" s="19">
        <v>41536</v>
      </c>
      <c r="E89" s="19">
        <v>41538</v>
      </c>
      <c r="F89" s="17">
        <v>40000</v>
      </c>
      <c r="G89" t="s">
        <v>668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60</v>
      </c>
      <c r="P89">
        <v>0</v>
      </c>
      <c r="Q89">
        <v>0</v>
      </c>
      <c r="R89">
        <v>0</v>
      </c>
      <c r="S89">
        <v>60</v>
      </c>
      <c r="T89" t="s">
        <v>584</v>
      </c>
      <c r="U89">
        <v>0</v>
      </c>
      <c r="V89" t="s">
        <v>669</v>
      </c>
      <c r="W89">
        <v>60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60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</row>
    <row r="90" spans="1:46" x14ac:dyDescent="0.2">
      <c r="A90" s="18" t="s">
        <v>906</v>
      </c>
      <c r="B90" s="19" t="s">
        <v>907</v>
      </c>
      <c r="C90" s="20" t="s">
        <v>908</v>
      </c>
      <c r="D90" s="19">
        <v>41340</v>
      </c>
      <c r="E90" s="19">
        <v>41343</v>
      </c>
      <c r="F90" s="17">
        <v>4000</v>
      </c>
      <c r="G90" t="s">
        <v>668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0</v>
      </c>
      <c r="R90">
        <v>0</v>
      </c>
      <c r="S90">
        <v>2</v>
      </c>
      <c r="T90" t="s">
        <v>584</v>
      </c>
      <c r="U90">
        <v>0</v>
      </c>
      <c r="V90" t="s">
        <v>669</v>
      </c>
      <c r="W90">
        <v>2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</row>
    <row r="91" spans="1:46" x14ac:dyDescent="0.2">
      <c r="A91" s="18" t="s">
        <v>909</v>
      </c>
      <c r="B91" s="19" t="s">
        <v>910</v>
      </c>
      <c r="C91" s="20" t="s">
        <v>911</v>
      </c>
      <c r="D91" s="19">
        <v>41536</v>
      </c>
      <c r="E91" s="19">
        <v>41539</v>
      </c>
      <c r="F91" s="17">
        <v>27500</v>
      </c>
      <c r="G91" t="s">
        <v>668</v>
      </c>
      <c r="H91">
        <v>9</v>
      </c>
      <c r="I91">
        <v>0</v>
      </c>
      <c r="J91">
        <v>9</v>
      </c>
      <c r="K91">
        <v>0</v>
      </c>
      <c r="L91">
        <v>0</v>
      </c>
      <c r="M91">
        <v>0</v>
      </c>
      <c r="N91">
        <v>10</v>
      </c>
      <c r="O91">
        <v>32</v>
      </c>
      <c r="P91">
        <v>10</v>
      </c>
      <c r="Q91">
        <v>0</v>
      </c>
      <c r="R91">
        <v>0</v>
      </c>
      <c r="S91">
        <v>32</v>
      </c>
      <c r="T91" t="s">
        <v>584</v>
      </c>
      <c r="U91">
        <v>0</v>
      </c>
      <c r="V91" t="s">
        <v>912</v>
      </c>
      <c r="W91">
        <v>0</v>
      </c>
      <c r="X91">
        <v>32</v>
      </c>
      <c r="Y91">
        <v>0</v>
      </c>
      <c r="Z91">
        <v>9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10</v>
      </c>
      <c r="AI91">
        <v>0</v>
      </c>
      <c r="AJ91">
        <v>32</v>
      </c>
      <c r="AK91">
        <v>0</v>
      </c>
      <c r="AL91">
        <v>9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10</v>
      </c>
    </row>
    <row r="92" spans="1:46" x14ac:dyDescent="0.2">
      <c r="A92" s="18" t="s">
        <v>913</v>
      </c>
      <c r="B92" s="19" t="s">
        <v>914</v>
      </c>
      <c r="C92" s="20" t="s">
        <v>915</v>
      </c>
      <c r="D92" s="19">
        <v>41543</v>
      </c>
      <c r="E92" s="19">
        <v>41546</v>
      </c>
      <c r="F92" s="17">
        <v>4500</v>
      </c>
      <c r="G92" t="s">
        <v>668</v>
      </c>
      <c r="H92">
        <v>2</v>
      </c>
      <c r="I92">
        <v>0</v>
      </c>
      <c r="J92">
        <v>2</v>
      </c>
      <c r="K92">
        <v>0</v>
      </c>
      <c r="L92">
        <v>0</v>
      </c>
      <c r="M92">
        <v>0</v>
      </c>
      <c r="N92">
        <v>0</v>
      </c>
      <c r="O92">
        <v>10</v>
      </c>
      <c r="P92">
        <v>0</v>
      </c>
      <c r="Q92">
        <v>0</v>
      </c>
      <c r="R92">
        <v>0</v>
      </c>
      <c r="S92">
        <v>10</v>
      </c>
      <c r="T92" t="s">
        <v>584</v>
      </c>
      <c r="U92">
        <v>0</v>
      </c>
      <c r="V92" t="s">
        <v>912</v>
      </c>
      <c r="W92">
        <v>0</v>
      </c>
      <c r="X92">
        <v>10</v>
      </c>
      <c r="Y92">
        <v>0</v>
      </c>
      <c r="Z92">
        <v>2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10</v>
      </c>
      <c r="AK92">
        <v>0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</row>
    <row r="93" spans="1:46" x14ac:dyDescent="0.2">
      <c r="A93" s="18" t="s">
        <v>916</v>
      </c>
      <c r="B93" s="19" t="s">
        <v>917</v>
      </c>
      <c r="C93" s="20" t="s">
        <v>729</v>
      </c>
      <c r="D93" s="19">
        <v>41275</v>
      </c>
      <c r="E93" s="19">
        <v>41277</v>
      </c>
      <c r="F93" s="17">
        <v>9000</v>
      </c>
      <c r="G93" t="s">
        <v>668</v>
      </c>
      <c r="H93">
        <v>8</v>
      </c>
      <c r="I93">
        <v>0</v>
      </c>
      <c r="J93">
        <v>8</v>
      </c>
      <c r="K93">
        <v>0</v>
      </c>
      <c r="L93">
        <v>0</v>
      </c>
      <c r="M93">
        <v>0</v>
      </c>
      <c r="N93">
        <v>1</v>
      </c>
      <c r="O93">
        <v>10</v>
      </c>
      <c r="P93">
        <v>1</v>
      </c>
      <c r="Q93">
        <v>0</v>
      </c>
      <c r="R93">
        <v>0</v>
      </c>
      <c r="S93">
        <v>10</v>
      </c>
      <c r="T93" t="s">
        <v>584</v>
      </c>
      <c r="U93">
        <v>0</v>
      </c>
      <c r="V93" t="s">
        <v>912</v>
      </c>
      <c r="W93">
        <v>0</v>
      </c>
      <c r="X93">
        <v>10</v>
      </c>
      <c r="Y93">
        <v>0</v>
      </c>
      <c r="Z93">
        <v>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10</v>
      </c>
      <c r="AK93">
        <v>0</v>
      </c>
      <c r="AL93">
        <v>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</v>
      </c>
    </row>
    <row r="94" spans="1:46" x14ac:dyDescent="0.2">
      <c r="A94" s="18" t="s">
        <v>918</v>
      </c>
      <c r="B94" s="19" t="s">
        <v>919</v>
      </c>
      <c r="C94" s="20" t="s">
        <v>920</v>
      </c>
      <c r="D94" s="19">
        <v>41396</v>
      </c>
      <c r="E94" s="19">
        <v>41398</v>
      </c>
      <c r="F94">
        <v>300</v>
      </c>
      <c r="G94" t="s">
        <v>668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 t="s">
        <v>584</v>
      </c>
      <c r="U94">
        <v>0</v>
      </c>
      <c r="V94" t="s">
        <v>912</v>
      </c>
      <c r="W94">
        <v>0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0</v>
      </c>
    </row>
    <row r="95" spans="1:46" x14ac:dyDescent="0.2">
      <c r="A95" s="18" t="s">
        <v>921</v>
      </c>
      <c r="B95" s="19" t="s">
        <v>922</v>
      </c>
      <c r="C95" s="20" t="s">
        <v>923</v>
      </c>
      <c r="D95" s="19">
        <v>41566</v>
      </c>
      <c r="E95" s="19">
        <v>41567</v>
      </c>
      <c r="F95">
        <v>930</v>
      </c>
      <c r="G95" t="s">
        <v>668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 t="s">
        <v>584</v>
      </c>
      <c r="U95">
        <v>0</v>
      </c>
      <c r="V95" t="s">
        <v>912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0</v>
      </c>
    </row>
    <row r="96" spans="1:46" x14ac:dyDescent="0.2">
      <c r="A96" s="18" t="s">
        <v>924</v>
      </c>
      <c r="B96" s="19" t="s">
        <v>925</v>
      </c>
      <c r="C96" s="20" t="s">
        <v>926</v>
      </c>
      <c r="D96" s="19">
        <v>41426</v>
      </c>
      <c r="E96" s="19">
        <v>41427</v>
      </c>
      <c r="F96" s="17">
        <v>2260</v>
      </c>
      <c r="G96" t="s">
        <v>668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 t="s">
        <v>584</v>
      </c>
      <c r="U96">
        <v>0</v>
      </c>
      <c r="V96" t="s">
        <v>912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</row>
    <row r="97" spans="1:46" x14ac:dyDescent="0.2">
      <c r="A97" s="18" t="s">
        <v>927</v>
      </c>
      <c r="B97" s="19" t="s">
        <v>928</v>
      </c>
      <c r="C97" s="20" t="s">
        <v>929</v>
      </c>
      <c r="D97" s="19">
        <v>41369</v>
      </c>
      <c r="E97" s="19">
        <v>41371</v>
      </c>
      <c r="F97" s="17">
        <v>1730</v>
      </c>
      <c r="G97" t="s">
        <v>668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 t="s">
        <v>584</v>
      </c>
      <c r="U97">
        <v>0</v>
      </c>
      <c r="V97" t="s">
        <v>912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</v>
      </c>
      <c r="AT97">
        <v>0</v>
      </c>
    </row>
    <row r="98" spans="1:46" x14ac:dyDescent="0.2">
      <c r="A98" s="18" t="s">
        <v>930</v>
      </c>
      <c r="B98" s="19" t="s">
        <v>931</v>
      </c>
      <c r="C98" s="20" t="s">
        <v>932</v>
      </c>
      <c r="D98" s="19">
        <v>41446</v>
      </c>
      <c r="E98" s="19">
        <v>41448</v>
      </c>
      <c r="F98" s="17">
        <v>2290</v>
      </c>
      <c r="G98" t="s">
        <v>668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 t="s">
        <v>584</v>
      </c>
      <c r="U98">
        <v>0</v>
      </c>
      <c r="V98" t="s">
        <v>912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0</v>
      </c>
    </row>
    <row r="99" spans="1:46" x14ac:dyDescent="0.2">
      <c r="A99" s="18" t="s">
        <v>933</v>
      </c>
      <c r="B99" s="19" t="s">
        <v>934</v>
      </c>
      <c r="C99" s="20" t="s">
        <v>935</v>
      </c>
      <c r="D99" s="19">
        <v>41275</v>
      </c>
      <c r="E99" s="19">
        <v>41455</v>
      </c>
      <c r="F99" s="17">
        <v>11000</v>
      </c>
      <c r="G99" t="s">
        <v>668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1180</v>
      </c>
      <c r="P99">
        <v>4</v>
      </c>
      <c r="Q99">
        <v>0</v>
      </c>
      <c r="R99">
        <v>0</v>
      </c>
      <c r="S99">
        <v>1180</v>
      </c>
      <c r="T99" t="s">
        <v>584</v>
      </c>
      <c r="U99">
        <v>0</v>
      </c>
      <c r="V99" t="s">
        <v>912</v>
      </c>
      <c r="W99">
        <v>590</v>
      </c>
      <c r="X99">
        <v>590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3</v>
      </c>
      <c r="AI99">
        <v>590</v>
      </c>
      <c r="AJ99">
        <v>590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3</v>
      </c>
    </row>
    <row r="100" spans="1:46" x14ac:dyDescent="0.2">
      <c r="A100" s="18" t="s">
        <v>936</v>
      </c>
      <c r="B100" s="19" t="s">
        <v>937</v>
      </c>
      <c r="C100" s="20" t="s">
        <v>920</v>
      </c>
      <c r="D100" s="19">
        <v>41396</v>
      </c>
      <c r="E100" s="19">
        <v>41398</v>
      </c>
      <c r="F100" s="17">
        <v>12500</v>
      </c>
      <c r="G100" t="s">
        <v>668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120</v>
      </c>
      <c r="P100">
        <v>3</v>
      </c>
      <c r="Q100">
        <v>0</v>
      </c>
      <c r="R100">
        <v>0</v>
      </c>
      <c r="S100">
        <v>120</v>
      </c>
      <c r="T100" t="s">
        <v>584</v>
      </c>
      <c r="U100">
        <v>0</v>
      </c>
      <c r="V100" t="s">
        <v>912</v>
      </c>
      <c r="W100">
        <v>45</v>
      </c>
      <c r="X100">
        <v>75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2</v>
      </c>
      <c r="AI100">
        <v>45</v>
      </c>
      <c r="AJ100">
        <v>75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2</v>
      </c>
    </row>
    <row r="101" spans="1:46" x14ac:dyDescent="0.2">
      <c r="A101" s="18" t="s">
        <v>938</v>
      </c>
      <c r="B101" s="19" t="s">
        <v>939</v>
      </c>
      <c r="C101" s="20" t="s">
        <v>940</v>
      </c>
      <c r="D101" s="19">
        <v>41451</v>
      </c>
      <c r="E101" s="19">
        <v>41453</v>
      </c>
      <c r="F101" s="17">
        <v>38150</v>
      </c>
      <c r="G101" t="s">
        <v>668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</v>
      </c>
      <c r="O101">
        <v>370</v>
      </c>
      <c r="P101">
        <v>5</v>
      </c>
      <c r="Q101">
        <v>0</v>
      </c>
      <c r="R101">
        <v>0</v>
      </c>
      <c r="S101">
        <v>370</v>
      </c>
      <c r="T101" t="s">
        <v>584</v>
      </c>
      <c r="U101">
        <v>0</v>
      </c>
      <c r="V101" t="s">
        <v>912</v>
      </c>
      <c r="W101">
        <v>185</v>
      </c>
      <c r="X101">
        <v>185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2</v>
      </c>
      <c r="AH101">
        <v>3</v>
      </c>
      <c r="AI101">
        <v>185</v>
      </c>
      <c r="AJ101">
        <v>185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3</v>
      </c>
    </row>
    <row r="102" spans="1:46" x14ac:dyDescent="0.2">
      <c r="A102" s="18" t="s">
        <v>941</v>
      </c>
      <c r="B102" s="19" t="s">
        <v>942</v>
      </c>
      <c r="C102" s="20" t="s">
        <v>943</v>
      </c>
      <c r="D102" s="19">
        <v>41513</v>
      </c>
      <c r="E102" s="19">
        <v>41514</v>
      </c>
      <c r="F102" s="17">
        <v>1500</v>
      </c>
      <c r="G102" t="s">
        <v>668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144</v>
      </c>
      <c r="P102">
        <v>1</v>
      </c>
      <c r="Q102">
        <v>0</v>
      </c>
      <c r="R102">
        <v>0</v>
      </c>
      <c r="S102">
        <v>144</v>
      </c>
      <c r="T102" t="s">
        <v>584</v>
      </c>
      <c r="U102">
        <v>0</v>
      </c>
      <c r="V102" t="s">
        <v>912</v>
      </c>
      <c r="W102">
        <v>72</v>
      </c>
      <c r="X102">
        <v>72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0</v>
      </c>
      <c r="AI102">
        <v>72</v>
      </c>
      <c r="AJ102">
        <v>72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0</v>
      </c>
    </row>
    <row r="103" spans="1:46" x14ac:dyDescent="0.2">
      <c r="A103" s="18" t="s">
        <v>944</v>
      </c>
      <c r="B103" s="19" t="s">
        <v>945</v>
      </c>
      <c r="C103" s="20" t="s">
        <v>946</v>
      </c>
      <c r="D103" s="19">
        <v>41522</v>
      </c>
      <c r="E103" s="19">
        <v>41524</v>
      </c>
      <c r="F103" s="17">
        <v>24300</v>
      </c>
      <c r="G103" t="s">
        <v>668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32</v>
      </c>
      <c r="P103">
        <v>2</v>
      </c>
      <c r="Q103">
        <v>0</v>
      </c>
      <c r="R103">
        <v>0</v>
      </c>
      <c r="S103">
        <v>32</v>
      </c>
      <c r="T103" t="s">
        <v>584</v>
      </c>
      <c r="U103">
        <v>0</v>
      </c>
      <c r="V103" t="s">
        <v>912</v>
      </c>
      <c r="W103">
        <v>32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1</v>
      </c>
      <c r="AI103">
        <v>32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1</v>
      </c>
    </row>
    <row r="104" spans="1:46" x14ac:dyDescent="0.2">
      <c r="A104" s="18" t="s">
        <v>947</v>
      </c>
      <c r="B104" s="19" t="s">
        <v>948</v>
      </c>
      <c r="C104" s="20" t="s">
        <v>949</v>
      </c>
      <c r="D104" s="19">
        <v>41529</v>
      </c>
      <c r="E104" s="19">
        <v>41532</v>
      </c>
      <c r="F104" s="17">
        <v>48300</v>
      </c>
      <c r="G104" t="s">
        <v>668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4</v>
      </c>
      <c r="O104">
        <v>68</v>
      </c>
      <c r="P104">
        <v>4</v>
      </c>
      <c r="Q104">
        <v>0</v>
      </c>
      <c r="R104">
        <v>0</v>
      </c>
      <c r="S104">
        <v>68</v>
      </c>
      <c r="T104" t="s">
        <v>584</v>
      </c>
      <c r="U104">
        <v>0</v>
      </c>
      <c r="V104" t="s">
        <v>912</v>
      </c>
      <c r="W104">
        <v>0</v>
      </c>
      <c r="X104">
        <v>68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3</v>
      </c>
      <c r="AI104">
        <v>0</v>
      </c>
      <c r="AJ104">
        <v>68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3</v>
      </c>
    </row>
    <row r="105" spans="1:46" x14ac:dyDescent="0.2">
      <c r="A105" s="18" t="s">
        <v>950</v>
      </c>
      <c r="B105" s="19" t="s">
        <v>951</v>
      </c>
      <c r="C105" s="20" t="s">
        <v>952</v>
      </c>
      <c r="D105" s="19">
        <v>41556</v>
      </c>
      <c r="E105" s="19">
        <v>41559</v>
      </c>
      <c r="F105" s="17">
        <v>69400</v>
      </c>
      <c r="G105" t="s">
        <v>668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102</v>
      </c>
      <c r="P105">
        <v>3</v>
      </c>
      <c r="Q105">
        <v>0</v>
      </c>
      <c r="R105">
        <v>0</v>
      </c>
      <c r="S105">
        <v>102</v>
      </c>
      <c r="T105" t="s">
        <v>584</v>
      </c>
      <c r="U105">
        <v>0</v>
      </c>
      <c r="V105" t="s">
        <v>912</v>
      </c>
      <c r="W105">
        <v>34</v>
      </c>
      <c r="X105">
        <v>68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2</v>
      </c>
      <c r="AI105">
        <v>34</v>
      </c>
      <c r="AJ105">
        <v>68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2</v>
      </c>
    </row>
    <row r="106" spans="1:46" x14ac:dyDescent="0.2">
      <c r="A106" s="18" t="s">
        <v>953</v>
      </c>
      <c r="B106" s="19" t="s">
        <v>954</v>
      </c>
      <c r="C106" s="20" t="s">
        <v>955</v>
      </c>
      <c r="D106" s="19">
        <v>41293</v>
      </c>
      <c r="E106" s="19">
        <v>41294</v>
      </c>
      <c r="F106" s="17">
        <v>6500</v>
      </c>
      <c r="G106" t="s">
        <v>668</v>
      </c>
      <c r="H106">
        <v>5</v>
      </c>
      <c r="I106">
        <v>0</v>
      </c>
      <c r="J106">
        <v>5</v>
      </c>
      <c r="K106">
        <v>0</v>
      </c>
      <c r="L106">
        <v>0</v>
      </c>
      <c r="M106">
        <v>0</v>
      </c>
      <c r="N106">
        <v>0</v>
      </c>
      <c r="O106">
        <v>10</v>
      </c>
      <c r="P106">
        <v>0</v>
      </c>
      <c r="Q106">
        <v>0</v>
      </c>
      <c r="R106">
        <v>0</v>
      </c>
      <c r="S106">
        <v>10</v>
      </c>
      <c r="T106" t="s">
        <v>584</v>
      </c>
      <c r="U106">
        <v>0</v>
      </c>
      <c r="V106" t="s">
        <v>912</v>
      </c>
      <c r="W106">
        <v>10</v>
      </c>
      <c r="X106">
        <v>0</v>
      </c>
      <c r="Y106">
        <v>0</v>
      </c>
      <c r="Z106">
        <v>5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10</v>
      </c>
      <c r="AJ106">
        <v>0</v>
      </c>
      <c r="AK106">
        <v>0</v>
      </c>
      <c r="AL106">
        <v>5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</row>
    <row r="107" spans="1:46" x14ac:dyDescent="0.2">
      <c r="A107" s="18" t="s">
        <v>956</v>
      </c>
      <c r="B107" s="19" t="s">
        <v>957</v>
      </c>
      <c r="C107" s="20" t="s">
        <v>955</v>
      </c>
      <c r="D107" s="19">
        <v>41300</v>
      </c>
      <c r="E107" s="19">
        <v>41301</v>
      </c>
      <c r="F107" s="17">
        <v>7900</v>
      </c>
      <c r="G107" t="s">
        <v>668</v>
      </c>
      <c r="H107">
        <v>6</v>
      </c>
      <c r="I107">
        <v>0</v>
      </c>
      <c r="J107">
        <v>6</v>
      </c>
      <c r="K107">
        <v>0</v>
      </c>
      <c r="L107">
        <v>0</v>
      </c>
      <c r="M107">
        <v>0</v>
      </c>
      <c r="N107">
        <v>0</v>
      </c>
      <c r="O107">
        <v>16</v>
      </c>
      <c r="P107">
        <v>0</v>
      </c>
      <c r="Q107">
        <v>0</v>
      </c>
      <c r="R107">
        <v>0</v>
      </c>
      <c r="S107">
        <v>16</v>
      </c>
      <c r="T107" t="s">
        <v>584</v>
      </c>
      <c r="U107">
        <v>0</v>
      </c>
      <c r="V107" t="s">
        <v>912</v>
      </c>
      <c r="W107">
        <v>0</v>
      </c>
      <c r="X107">
        <v>16</v>
      </c>
      <c r="Y107">
        <v>0</v>
      </c>
      <c r="Z107">
        <v>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16</v>
      </c>
      <c r="AK107">
        <v>0</v>
      </c>
      <c r="AL107">
        <v>6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</row>
    <row r="108" spans="1:46" x14ac:dyDescent="0.2">
      <c r="A108" s="18" t="s">
        <v>958</v>
      </c>
      <c r="B108" s="19" t="s">
        <v>959</v>
      </c>
      <c r="C108" s="20" t="s">
        <v>955</v>
      </c>
      <c r="D108" s="19">
        <v>41307</v>
      </c>
      <c r="E108" s="19">
        <v>41308</v>
      </c>
      <c r="F108" s="17">
        <v>6000</v>
      </c>
      <c r="G108" t="s">
        <v>668</v>
      </c>
      <c r="H108">
        <v>5</v>
      </c>
      <c r="I108">
        <v>0</v>
      </c>
      <c r="J108">
        <v>5</v>
      </c>
      <c r="K108">
        <v>0</v>
      </c>
      <c r="L108">
        <v>0</v>
      </c>
      <c r="M108">
        <v>0</v>
      </c>
      <c r="N108">
        <v>0</v>
      </c>
      <c r="O108">
        <v>12</v>
      </c>
      <c r="P108">
        <v>0</v>
      </c>
      <c r="Q108">
        <v>0</v>
      </c>
      <c r="R108">
        <v>0</v>
      </c>
      <c r="S108">
        <v>12</v>
      </c>
      <c r="T108" t="s">
        <v>584</v>
      </c>
      <c r="U108">
        <v>0</v>
      </c>
      <c r="V108" t="s">
        <v>912</v>
      </c>
      <c r="W108">
        <v>6</v>
      </c>
      <c r="X108">
        <v>6</v>
      </c>
      <c r="Y108">
        <v>0</v>
      </c>
      <c r="Z108">
        <v>5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6</v>
      </c>
      <c r="AJ108">
        <v>6</v>
      </c>
      <c r="AK108">
        <v>0</v>
      </c>
      <c r="AL108">
        <v>5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</row>
    <row r="109" spans="1:46" x14ac:dyDescent="0.2">
      <c r="A109" s="18" t="s">
        <v>960</v>
      </c>
      <c r="B109" s="19" t="s">
        <v>954</v>
      </c>
      <c r="C109" s="20" t="s">
        <v>955</v>
      </c>
      <c r="D109" s="19">
        <v>41335</v>
      </c>
      <c r="E109" s="19">
        <v>41336</v>
      </c>
      <c r="F109" s="17">
        <v>6200</v>
      </c>
      <c r="G109" t="s">
        <v>668</v>
      </c>
      <c r="H109">
        <v>5</v>
      </c>
      <c r="I109">
        <v>0</v>
      </c>
      <c r="J109">
        <v>5</v>
      </c>
      <c r="K109">
        <v>0</v>
      </c>
      <c r="L109">
        <v>0</v>
      </c>
      <c r="M109">
        <v>0</v>
      </c>
      <c r="N109">
        <v>0</v>
      </c>
      <c r="O109">
        <v>10</v>
      </c>
      <c r="P109">
        <v>0</v>
      </c>
      <c r="Q109">
        <v>0</v>
      </c>
      <c r="R109">
        <v>0</v>
      </c>
      <c r="S109">
        <v>10</v>
      </c>
      <c r="T109" t="s">
        <v>584</v>
      </c>
      <c r="U109">
        <v>0</v>
      </c>
      <c r="V109" t="s">
        <v>912</v>
      </c>
      <c r="W109">
        <v>10</v>
      </c>
      <c r="X109">
        <v>0</v>
      </c>
      <c r="Y109">
        <v>1</v>
      </c>
      <c r="Z109">
        <v>4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10</v>
      </c>
      <c r="AJ109">
        <v>0</v>
      </c>
      <c r="AK109">
        <v>1</v>
      </c>
      <c r="AL109">
        <v>4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</row>
    <row r="110" spans="1:46" x14ac:dyDescent="0.2">
      <c r="A110" s="18" t="s">
        <v>961</v>
      </c>
      <c r="B110" s="19" t="s">
        <v>957</v>
      </c>
      <c r="C110" s="20" t="s">
        <v>962</v>
      </c>
      <c r="D110" s="19">
        <v>41342</v>
      </c>
      <c r="E110" s="19">
        <v>41343</v>
      </c>
      <c r="F110" s="17">
        <v>8600</v>
      </c>
      <c r="G110" t="s">
        <v>668</v>
      </c>
      <c r="H110">
        <v>6</v>
      </c>
      <c r="I110">
        <v>0</v>
      </c>
      <c r="J110">
        <v>6</v>
      </c>
      <c r="K110">
        <v>0</v>
      </c>
      <c r="L110">
        <v>0</v>
      </c>
      <c r="M110">
        <v>0</v>
      </c>
      <c r="N110">
        <v>0</v>
      </c>
      <c r="O110">
        <v>16</v>
      </c>
      <c r="P110">
        <v>0</v>
      </c>
      <c r="Q110">
        <v>0</v>
      </c>
      <c r="R110">
        <v>0</v>
      </c>
      <c r="S110">
        <v>16</v>
      </c>
      <c r="T110" t="s">
        <v>584</v>
      </c>
      <c r="U110">
        <v>0</v>
      </c>
      <c r="V110" t="s">
        <v>912</v>
      </c>
      <c r="W110">
        <v>0</v>
      </c>
      <c r="X110">
        <v>16</v>
      </c>
      <c r="Y110">
        <v>0</v>
      </c>
      <c r="Z110">
        <v>6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16</v>
      </c>
      <c r="AK110">
        <v>0</v>
      </c>
      <c r="AL110">
        <v>6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2">
      <c r="A111" s="18" t="s">
        <v>963</v>
      </c>
      <c r="B111" s="19" t="s">
        <v>959</v>
      </c>
      <c r="C111" s="20" t="s">
        <v>955</v>
      </c>
      <c r="D111" s="19">
        <v>41349</v>
      </c>
      <c r="E111" s="19">
        <v>41350</v>
      </c>
      <c r="F111" s="17">
        <v>6600</v>
      </c>
      <c r="G111" t="s">
        <v>668</v>
      </c>
      <c r="H111">
        <v>5</v>
      </c>
      <c r="I111">
        <v>0</v>
      </c>
      <c r="J111">
        <v>5</v>
      </c>
      <c r="K111">
        <v>0</v>
      </c>
      <c r="L111">
        <v>0</v>
      </c>
      <c r="M111">
        <v>0</v>
      </c>
      <c r="N111">
        <v>0</v>
      </c>
      <c r="O111">
        <v>12</v>
      </c>
      <c r="P111">
        <v>0</v>
      </c>
      <c r="Q111">
        <v>0</v>
      </c>
      <c r="R111">
        <v>0</v>
      </c>
      <c r="S111">
        <v>12</v>
      </c>
      <c r="T111" t="s">
        <v>584</v>
      </c>
      <c r="U111">
        <v>0</v>
      </c>
      <c r="V111" t="s">
        <v>912</v>
      </c>
      <c r="W111">
        <v>6</v>
      </c>
      <c r="X111">
        <v>6</v>
      </c>
      <c r="Y111">
        <v>1</v>
      </c>
      <c r="Z111">
        <v>4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6</v>
      </c>
      <c r="AJ111">
        <v>6</v>
      </c>
      <c r="AK111">
        <v>1</v>
      </c>
      <c r="AL111">
        <v>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</row>
    <row r="112" spans="1:46" x14ac:dyDescent="0.2">
      <c r="A112" s="18" t="s">
        <v>964</v>
      </c>
      <c r="B112" s="19" t="s">
        <v>959</v>
      </c>
      <c r="C112" s="20" t="s">
        <v>955</v>
      </c>
      <c r="D112" s="19">
        <v>41384</v>
      </c>
      <c r="E112" s="19">
        <v>41385</v>
      </c>
      <c r="F112" s="17">
        <v>7300</v>
      </c>
      <c r="G112" t="s">
        <v>668</v>
      </c>
      <c r="H112">
        <v>6</v>
      </c>
      <c r="I112">
        <v>0</v>
      </c>
      <c r="J112">
        <v>6</v>
      </c>
      <c r="K112">
        <v>0</v>
      </c>
      <c r="L112">
        <v>0</v>
      </c>
      <c r="M112">
        <v>0</v>
      </c>
      <c r="N112">
        <v>0</v>
      </c>
      <c r="O112">
        <v>12</v>
      </c>
      <c r="P112">
        <v>0</v>
      </c>
      <c r="Q112">
        <v>0</v>
      </c>
      <c r="R112">
        <v>0</v>
      </c>
      <c r="S112">
        <v>12</v>
      </c>
      <c r="T112" t="s">
        <v>584</v>
      </c>
      <c r="U112">
        <v>0</v>
      </c>
      <c r="V112" t="s">
        <v>912</v>
      </c>
      <c r="W112">
        <v>6</v>
      </c>
      <c r="X112">
        <v>6</v>
      </c>
      <c r="Y112">
        <v>1</v>
      </c>
      <c r="Z112">
        <v>5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6</v>
      </c>
      <c r="AJ112">
        <v>6</v>
      </c>
      <c r="AK112">
        <v>1</v>
      </c>
      <c r="AL112">
        <v>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</row>
    <row r="113" spans="1:46" x14ac:dyDescent="0.2">
      <c r="A113" s="18" t="s">
        <v>965</v>
      </c>
      <c r="B113" s="19" t="s">
        <v>966</v>
      </c>
      <c r="C113" s="20" t="s">
        <v>955</v>
      </c>
      <c r="D113" s="19">
        <v>41579</v>
      </c>
      <c r="E113" s="19">
        <v>41581</v>
      </c>
      <c r="F113" s="17">
        <v>17800</v>
      </c>
      <c r="G113" t="s">
        <v>668</v>
      </c>
      <c r="H113">
        <v>6</v>
      </c>
      <c r="I113">
        <v>0</v>
      </c>
      <c r="J113">
        <v>6</v>
      </c>
      <c r="K113">
        <v>0</v>
      </c>
      <c r="L113">
        <v>0</v>
      </c>
      <c r="M113">
        <v>0</v>
      </c>
      <c r="N113">
        <v>0</v>
      </c>
      <c r="O113">
        <v>30</v>
      </c>
      <c r="P113">
        <v>0</v>
      </c>
      <c r="Q113">
        <v>0</v>
      </c>
      <c r="R113">
        <v>0</v>
      </c>
      <c r="S113">
        <v>30</v>
      </c>
      <c r="T113" t="s">
        <v>584</v>
      </c>
      <c r="U113">
        <v>0</v>
      </c>
      <c r="V113" t="s">
        <v>912</v>
      </c>
      <c r="W113">
        <v>15</v>
      </c>
      <c r="X113">
        <v>15</v>
      </c>
      <c r="Y113">
        <v>1</v>
      </c>
      <c r="Z113">
        <v>5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15</v>
      </c>
      <c r="AJ113">
        <v>15</v>
      </c>
      <c r="AK113">
        <v>1</v>
      </c>
      <c r="AL113">
        <v>5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</row>
    <row r="114" spans="1:46" x14ac:dyDescent="0.2">
      <c r="A114" s="18" t="s">
        <v>967</v>
      </c>
      <c r="B114" s="19" t="s">
        <v>968</v>
      </c>
      <c r="C114" s="20" t="s">
        <v>969</v>
      </c>
      <c r="D114" s="19">
        <v>41391</v>
      </c>
      <c r="E114" s="19">
        <v>41392</v>
      </c>
      <c r="F114" s="17">
        <v>7000</v>
      </c>
      <c r="G114" t="s">
        <v>970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140</v>
      </c>
      <c r="P114">
        <v>2</v>
      </c>
      <c r="Q114">
        <v>0</v>
      </c>
      <c r="R114">
        <v>0</v>
      </c>
      <c r="S114">
        <v>140</v>
      </c>
      <c r="T114" t="s">
        <v>584</v>
      </c>
      <c r="U114">
        <v>0</v>
      </c>
      <c r="V114" t="s">
        <v>912</v>
      </c>
      <c r="W114">
        <v>0</v>
      </c>
      <c r="X114">
        <v>140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</v>
      </c>
      <c r="AI114">
        <v>0</v>
      </c>
      <c r="AJ114">
        <v>140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</v>
      </c>
    </row>
    <row r="115" spans="1:46" x14ac:dyDescent="0.2">
      <c r="A115" s="18" t="s">
        <v>971</v>
      </c>
      <c r="B115" s="19" t="s">
        <v>972</v>
      </c>
      <c r="C115" s="20" t="s">
        <v>973</v>
      </c>
      <c r="D115" s="19">
        <v>41405</v>
      </c>
      <c r="E115" s="19">
        <v>41406</v>
      </c>
      <c r="F115" s="17">
        <v>5000</v>
      </c>
      <c r="G115" t="s">
        <v>970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80</v>
      </c>
      <c r="P115">
        <v>2</v>
      </c>
      <c r="Q115">
        <v>0</v>
      </c>
      <c r="R115">
        <v>0</v>
      </c>
      <c r="S115">
        <v>80</v>
      </c>
      <c r="T115" t="s">
        <v>584</v>
      </c>
      <c r="U115">
        <v>0</v>
      </c>
      <c r="V115" t="s">
        <v>912</v>
      </c>
      <c r="W115">
        <v>80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1</v>
      </c>
      <c r="AI115">
        <v>80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</row>
    <row r="116" spans="1:46" x14ac:dyDescent="0.2">
      <c r="A116" s="18" t="s">
        <v>974</v>
      </c>
      <c r="B116" s="19" t="s">
        <v>975</v>
      </c>
      <c r="C116" s="20" t="s">
        <v>976</v>
      </c>
      <c r="D116" s="19">
        <v>41433</v>
      </c>
      <c r="E116" s="19">
        <v>41434</v>
      </c>
      <c r="F116" s="17">
        <v>4000</v>
      </c>
      <c r="G116" t="s">
        <v>970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2</v>
      </c>
      <c r="O116">
        <v>80</v>
      </c>
      <c r="P116">
        <v>2</v>
      </c>
      <c r="Q116">
        <v>0</v>
      </c>
      <c r="R116">
        <v>0</v>
      </c>
      <c r="S116">
        <v>80</v>
      </c>
      <c r="T116" t="s">
        <v>584</v>
      </c>
      <c r="U116">
        <v>0</v>
      </c>
      <c r="V116" t="s">
        <v>912</v>
      </c>
      <c r="W116">
        <v>40</v>
      </c>
      <c r="X116">
        <v>40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1</v>
      </c>
      <c r="AI116">
        <v>40</v>
      </c>
      <c r="AJ116">
        <v>40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1</v>
      </c>
    </row>
    <row r="117" spans="1:46" x14ac:dyDescent="0.2">
      <c r="A117" s="18" t="s">
        <v>977</v>
      </c>
      <c r="B117" s="19" t="s">
        <v>978</v>
      </c>
      <c r="C117" s="20" t="s">
        <v>979</v>
      </c>
      <c r="D117" s="19">
        <v>41517</v>
      </c>
      <c r="E117" s="19">
        <v>41518</v>
      </c>
      <c r="F117" s="17">
        <v>9000</v>
      </c>
      <c r="G117" t="s">
        <v>970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250</v>
      </c>
      <c r="P117">
        <v>2</v>
      </c>
      <c r="Q117">
        <v>0</v>
      </c>
      <c r="R117">
        <v>0</v>
      </c>
      <c r="S117">
        <v>250</v>
      </c>
      <c r="T117" t="s">
        <v>584</v>
      </c>
      <c r="U117">
        <v>0</v>
      </c>
      <c r="V117" t="s">
        <v>912</v>
      </c>
      <c r="W117">
        <v>125</v>
      </c>
      <c r="X117">
        <v>125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1</v>
      </c>
      <c r="AI117">
        <v>125</v>
      </c>
      <c r="AJ117">
        <v>125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</row>
    <row r="118" spans="1:46" x14ac:dyDescent="0.2">
      <c r="A118" s="18" t="s">
        <v>980</v>
      </c>
      <c r="B118" s="19" t="s">
        <v>981</v>
      </c>
      <c r="C118" s="20" t="s">
        <v>982</v>
      </c>
      <c r="D118" s="19">
        <v>41531</v>
      </c>
      <c r="E118" s="19">
        <v>41532</v>
      </c>
      <c r="F118" s="17">
        <v>3000</v>
      </c>
      <c r="G118" t="s">
        <v>970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80</v>
      </c>
      <c r="P118">
        <v>2</v>
      </c>
      <c r="Q118">
        <v>0</v>
      </c>
      <c r="R118">
        <v>0</v>
      </c>
      <c r="S118">
        <v>80</v>
      </c>
      <c r="T118" t="s">
        <v>584</v>
      </c>
      <c r="U118">
        <v>0</v>
      </c>
      <c r="V118" t="s">
        <v>912</v>
      </c>
      <c r="W118">
        <v>40</v>
      </c>
      <c r="X118">
        <v>40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2</v>
      </c>
      <c r="AI118">
        <v>40</v>
      </c>
      <c r="AJ118">
        <v>40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</v>
      </c>
    </row>
    <row r="119" spans="1:46" x14ac:dyDescent="0.2">
      <c r="A119" s="18" t="s">
        <v>983</v>
      </c>
      <c r="B119" s="19" t="s">
        <v>984</v>
      </c>
      <c r="C119" s="20" t="s">
        <v>985</v>
      </c>
      <c r="D119" s="19">
        <v>41559</v>
      </c>
      <c r="E119" s="19">
        <v>41560</v>
      </c>
      <c r="F119" s="17">
        <v>22000</v>
      </c>
      <c r="G119" t="s">
        <v>970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85</v>
      </c>
      <c r="P119">
        <v>2</v>
      </c>
      <c r="Q119">
        <v>0</v>
      </c>
      <c r="R119">
        <v>0</v>
      </c>
      <c r="S119">
        <v>85</v>
      </c>
      <c r="T119" t="s">
        <v>584</v>
      </c>
      <c r="U119">
        <v>0</v>
      </c>
      <c r="V119" t="s">
        <v>912</v>
      </c>
      <c r="W119">
        <v>40</v>
      </c>
      <c r="X119">
        <v>45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1</v>
      </c>
      <c r="AI119">
        <v>40</v>
      </c>
      <c r="AJ119">
        <v>45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</row>
    <row r="120" spans="1:46" x14ac:dyDescent="0.2">
      <c r="A120" s="18" t="s">
        <v>986</v>
      </c>
      <c r="B120" s="19" t="s">
        <v>987</v>
      </c>
      <c r="C120" s="20" t="s">
        <v>988</v>
      </c>
      <c r="D120" s="19">
        <v>41566</v>
      </c>
      <c r="E120" s="19">
        <v>41567</v>
      </c>
      <c r="F120" s="17">
        <v>5000</v>
      </c>
      <c r="G120" t="s">
        <v>970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80</v>
      </c>
      <c r="P120">
        <v>0</v>
      </c>
      <c r="Q120">
        <v>0</v>
      </c>
      <c r="R120">
        <v>0</v>
      </c>
      <c r="S120">
        <v>80</v>
      </c>
      <c r="T120" t="s">
        <v>584</v>
      </c>
      <c r="U120">
        <v>0</v>
      </c>
      <c r="V120" t="s">
        <v>912</v>
      </c>
      <c r="W120">
        <v>40</v>
      </c>
      <c r="X120">
        <v>40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40</v>
      </c>
      <c r="AJ120">
        <v>40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</row>
    <row r="121" spans="1:46" x14ac:dyDescent="0.2">
      <c r="A121" s="18" t="s">
        <v>989</v>
      </c>
      <c r="B121" s="19" t="s">
        <v>990</v>
      </c>
      <c r="C121" s="20" t="s">
        <v>991</v>
      </c>
      <c r="D121" s="19">
        <v>41365</v>
      </c>
      <c r="E121" s="19">
        <v>41366</v>
      </c>
      <c r="F121" s="17">
        <v>5000</v>
      </c>
      <c r="G121" t="s">
        <v>970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6</v>
      </c>
      <c r="P121">
        <v>1</v>
      </c>
      <c r="Q121">
        <v>0</v>
      </c>
      <c r="R121">
        <v>0</v>
      </c>
      <c r="S121">
        <v>6</v>
      </c>
      <c r="T121" t="s">
        <v>584</v>
      </c>
      <c r="U121">
        <v>0</v>
      </c>
      <c r="V121" t="s">
        <v>912</v>
      </c>
      <c r="W121">
        <v>3</v>
      </c>
      <c r="X121">
        <v>3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3</v>
      </c>
      <c r="AJ121">
        <v>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</row>
    <row r="122" spans="1:46" x14ac:dyDescent="0.2">
      <c r="A122" s="18" t="s">
        <v>992</v>
      </c>
      <c r="B122" s="19" t="s">
        <v>993</v>
      </c>
      <c r="C122" s="20" t="s">
        <v>994</v>
      </c>
      <c r="D122" s="19">
        <v>41365</v>
      </c>
      <c r="E122" s="19">
        <v>41366</v>
      </c>
      <c r="F122" s="17">
        <v>4000</v>
      </c>
      <c r="G122" t="s">
        <v>970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6</v>
      </c>
      <c r="P122">
        <v>0</v>
      </c>
      <c r="Q122">
        <v>0</v>
      </c>
      <c r="R122">
        <v>0</v>
      </c>
      <c r="S122">
        <v>6</v>
      </c>
      <c r="T122" t="s">
        <v>584</v>
      </c>
      <c r="U122">
        <v>0</v>
      </c>
      <c r="V122" t="s">
        <v>912</v>
      </c>
      <c r="W122">
        <v>3</v>
      </c>
      <c r="X122">
        <v>3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3</v>
      </c>
      <c r="AJ122">
        <v>3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</row>
    <row r="123" spans="1:46" x14ac:dyDescent="0.2">
      <c r="A123" s="18" t="s">
        <v>995</v>
      </c>
      <c r="B123" s="19" t="s">
        <v>996</v>
      </c>
      <c r="C123" s="20" t="s">
        <v>997</v>
      </c>
      <c r="D123" s="19">
        <v>41482</v>
      </c>
      <c r="E123" s="19">
        <v>41483</v>
      </c>
      <c r="F123" s="17">
        <v>4000</v>
      </c>
      <c r="G123" t="s">
        <v>970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6</v>
      </c>
      <c r="P123">
        <v>0</v>
      </c>
      <c r="Q123">
        <v>0</v>
      </c>
      <c r="R123">
        <v>0</v>
      </c>
      <c r="S123">
        <v>6</v>
      </c>
      <c r="T123" t="s">
        <v>584</v>
      </c>
      <c r="U123">
        <v>0</v>
      </c>
      <c r="V123" t="s">
        <v>912</v>
      </c>
      <c r="W123">
        <v>3</v>
      </c>
      <c r="X123">
        <v>3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3</v>
      </c>
      <c r="AJ123">
        <v>3</v>
      </c>
      <c r="AK123">
        <v>0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</row>
    <row r="124" spans="1:46" x14ac:dyDescent="0.2">
      <c r="A124" s="18" t="s">
        <v>998</v>
      </c>
      <c r="B124" s="19" t="s">
        <v>999</v>
      </c>
      <c r="C124" s="20" t="s">
        <v>1000</v>
      </c>
      <c r="D124" s="19">
        <v>41405</v>
      </c>
      <c r="E124" s="19">
        <v>41406</v>
      </c>
      <c r="F124" s="17">
        <v>4000</v>
      </c>
      <c r="G124" t="s">
        <v>970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6</v>
      </c>
      <c r="P124">
        <v>0</v>
      </c>
      <c r="Q124">
        <v>0</v>
      </c>
      <c r="R124">
        <v>0</v>
      </c>
      <c r="S124">
        <v>6</v>
      </c>
      <c r="T124" t="s">
        <v>584</v>
      </c>
      <c r="U124">
        <v>0</v>
      </c>
      <c r="V124" t="s">
        <v>912</v>
      </c>
      <c r="W124">
        <v>3</v>
      </c>
      <c r="X124">
        <v>3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3</v>
      </c>
      <c r="AJ124">
        <v>3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</row>
    <row r="125" spans="1:46" x14ac:dyDescent="0.2">
      <c r="A125" s="18" t="s">
        <v>1001</v>
      </c>
      <c r="B125" s="19" t="s">
        <v>1002</v>
      </c>
      <c r="C125" s="20" t="s">
        <v>729</v>
      </c>
      <c r="D125" s="19">
        <v>41365</v>
      </c>
      <c r="E125" s="19">
        <v>41366</v>
      </c>
      <c r="F125" s="17">
        <v>4000</v>
      </c>
      <c r="G125" t="s">
        <v>970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6</v>
      </c>
      <c r="P125">
        <v>1</v>
      </c>
      <c r="Q125">
        <v>0</v>
      </c>
      <c r="R125">
        <v>0</v>
      </c>
      <c r="S125">
        <v>6</v>
      </c>
      <c r="T125" t="s">
        <v>584</v>
      </c>
      <c r="U125">
        <v>0</v>
      </c>
      <c r="V125" t="s">
        <v>912</v>
      </c>
      <c r="W125">
        <v>3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3</v>
      </c>
      <c r="AJ125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</v>
      </c>
    </row>
    <row r="126" spans="1:46" x14ac:dyDescent="0.2">
      <c r="A126" s="18" t="s">
        <v>1003</v>
      </c>
      <c r="B126" s="19" t="s">
        <v>1004</v>
      </c>
      <c r="C126" s="20" t="s">
        <v>1005</v>
      </c>
      <c r="D126" s="19">
        <v>41545</v>
      </c>
      <c r="E126" s="19">
        <v>41546</v>
      </c>
      <c r="F126" s="17">
        <v>6000</v>
      </c>
      <c r="G126" t="s">
        <v>970</v>
      </c>
      <c r="H126">
        <v>2</v>
      </c>
      <c r="I126">
        <v>0</v>
      </c>
      <c r="J126">
        <v>2</v>
      </c>
      <c r="K126">
        <v>0</v>
      </c>
      <c r="L126">
        <v>0</v>
      </c>
      <c r="M126">
        <v>0</v>
      </c>
      <c r="N126">
        <v>2</v>
      </c>
      <c r="O126">
        <v>10</v>
      </c>
      <c r="P126">
        <v>2</v>
      </c>
      <c r="Q126">
        <v>0</v>
      </c>
      <c r="R126">
        <v>0</v>
      </c>
      <c r="S126">
        <v>10</v>
      </c>
      <c r="T126" t="s">
        <v>584</v>
      </c>
      <c r="U126">
        <v>0</v>
      </c>
      <c r="V126" t="s">
        <v>912</v>
      </c>
      <c r="W126">
        <v>5</v>
      </c>
      <c r="X126">
        <v>5</v>
      </c>
      <c r="Y126">
        <v>0</v>
      </c>
      <c r="Z126">
        <v>2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2</v>
      </c>
      <c r="AI126">
        <v>5</v>
      </c>
      <c r="AJ126">
        <v>5</v>
      </c>
      <c r="AK126">
        <v>0</v>
      </c>
      <c r="AL126">
        <v>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</row>
    <row r="127" spans="1:46" x14ac:dyDescent="0.2">
      <c r="A127" s="18" t="s">
        <v>1006</v>
      </c>
      <c r="B127" s="19" t="s">
        <v>1007</v>
      </c>
      <c r="C127" s="20" t="s">
        <v>1008</v>
      </c>
      <c r="D127" s="19">
        <v>41356</v>
      </c>
      <c r="E127" s="19">
        <v>41357</v>
      </c>
      <c r="F127" s="17">
        <v>5000</v>
      </c>
      <c r="G127" t="s">
        <v>970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10</v>
      </c>
      <c r="P127">
        <v>2</v>
      </c>
      <c r="Q127">
        <v>0</v>
      </c>
      <c r="R127">
        <v>0</v>
      </c>
      <c r="S127">
        <v>10</v>
      </c>
      <c r="T127" t="s">
        <v>584</v>
      </c>
      <c r="U127">
        <v>0</v>
      </c>
      <c r="V127" t="s">
        <v>912</v>
      </c>
      <c r="W127">
        <v>5</v>
      </c>
      <c r="X127">
        <v>5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</v>
      </c>
      <c r="AI127">
        <v>5</v>
      </c>
      <c r="AJ127">
        <v>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2</v>
      </c>
    </row>
    <row r="128" spans="1:46" x14ac:dyDescent="0.2">
      <c r="A128" s="18" t="s">
        <v>1009</v>
      </c>
      <c r="B128" s="19" t="s">
        <v>1010</v>
      </c>
      <c r="C128" s="20" t="s">
        <v>1011</v>
      </c>
      <c r="D128" s="19">
        <v>41530</v>
      </c>
      <c r="E128" s="19">
        <v>41532</v>
      </c>
      <c r="F128" s="17">
        <v>8000</v>
      </c>
      <c r="G128" t="s">
        <v>970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</v>
      </c>
      <c r="O128">
        <v>4</v>
      </c>
      <c r="P128">
        <v>3</v>
      </c>
      <c r="Q128">
        <v>0</v>
      </c>
      <c r="R128">
        <v>0</v>
      </c>
      <c r="S128">
        <v>4</v>
      </c>
      <c r="T128" t="s">
        <v>584</v>
      </c>
      <c r="U128">
        <v>0</v>
      </c>
      <c r="V128" t="s">
        <v>912</v>
      </c>
      <c r="W128">
        <v>2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2</v>
      </c>
      <c r="AI128">
        <v>2</v>
      </c>
      <c r="AJ128">
        <v>2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2</v>
      </c>
    </row>
    <row r="129" spans="1:46" x14ac:dyDescent="0.2">
      <c r="A129" s="18" t="s">
        <v>1012</v>
      </c>
      <c r="B129" s="19" t="s">
        <v>1013</v>
      </c>
      <c r="C129" s="20" t="s">
        <v>1014</v>
      </c>
      <c r="D129" s="19">
        <v>41370</v>
      </c>
      <c r="E129" s="19">
        <v>41371</v>
      </c>
      <c r="F129" s="17">
        <v>2000</v>
      </c>
      <c r="G129" t="s">
        <v>970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80</v>
      </c>
      <c r="P129">
        <v>1</v>
      </c>
      <c r="Q129">
        <v>0</v>
      </c>
      <c r="R129">
        <v>0</v>
      </c>
      <c r="S129">
        <v>80</v>
      </c>
      <c r="T129" t="s">
        <v>584</v>
      </c>
      <c r="U129">
        <v>0</v>
      </c>
      <c r="V129" t="s">
        <v>912</v>
      </c>
      <c r="W129">
        <v>40</v>
      </c>
      <c r="X129">
        <v>40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40</v>
      </c>
      <c r="AJ129">
        <v>40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</row>
    <row r="130" spans="1:46" x14ac:dyDescent="0.2">
      <c r="A130" s="18" t="s">
        <v>1015</v>
      </c>
      <c r="B130" s="19" t="s">
        <v>1016</v>
      </c>
      <c r="C130" s="20" t="s">
        <v>1017</v>
      </c>
      <c r="D130" s="19">
        <v>41419</v>
      </c>
      <c r="E130" s="19">
        <v>41420</v>
      </c>
      <c r="F130" s="17">
        <v>2000</v>
      </c>
      <c r="G130" t="s">
        <v>970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80</v>
      </c>
      <c r="P130">
        <v>1</v>
      </c>
      <c r="Q130">
        <v>0</v>
      </c>
      <c r="R130">
        <v>0</v>
      </c>
      <c r="S130">
        <v>80</v>
      </c>
      <c r="T130" t="s">
        <v>584</v>
      </c>
      <c r="U130">
        <v>0</v>
      </c>
      <c r="V130" t="s">
        <v>912</v>
      </c>
      <c r="W130">
        <v>40</v>
      </c>
      <c r="X130">
        <v>40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40</v>
      </c>
      <c r="AJ130">
        <v>40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</row>
    <row r="131" spans="1:46" x14ac:dyDescent="0.2">
      <c r="A131" s="18" t="s">
        <v>1018</v>
      </c>
      <c r="B131" s="19" t="s">
        <v>1019</v>
      </c>
      <c r="C131" s="20" t="s">
        <v>1020</v>
      </c>
      <c r="D131" s="19">
        <v>41538</v>
      </c>
      <c r="E131" s="19">
        <v>41539</v>
      </c>
      <c r="F131" s="17">
        <v>2000</v>
      </c>
      <c r="G131" t="s">
        <v>970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</v>
      </c>
      <c r="O131">
        <v>80</v>
      </c>
      <c r="P131">
        <v>2</v>
      </c>
      <c r="Q131">
        <v>0</v>
      </c>
      <c r="R131">
        <v>0</v>
      </c>
      <c r="S131">
        <v>80</v>
      </c>
      <c r="T131" t="s">
        <v>584</v>
      </c>
      <c r="U131">
        <v>0</v>
      </c>
      <c r="V131" t="s">
        <v>912</v>
      </c>
      <c r="W131">
        <v>40</v>
      </c>
      <c r="X131">
        <v>40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1</v>
      </c>
      <c r="AI131">
        <v>40</v>
      </c>
      <c r="AJ131">
        <v>40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1</v>
      </c>
    </row>
    <row r="132" spans="1:46" x14ac:dyDescent="0.2">
      <c r="A132" s="18" t="s">
        <v>1021</v>
      </c>
      <c r="B132" s="18" t="s">
        <v>1022</v>
      </c>
      <c r="C132" s="20" t="s">
        <v>1023</v>
      </c>
      <c r="D132" s="19">
        <v>41580</v>
      </c>
      <c r="E132" s="19">
        <v>41581</v>
      </c>
      <c r="F132" s="17">
        <v>2000</v>
      </c>
      <c r="G132" t="s">
        <v>970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80</v>
      </c>
      <c r="P132">
        <v>1</v>
      </c>
      <c r="Q132">
        <v>0</v>
      </c>
      <c r="R132">
        <v>0</v>
      </c>
      <c r="S132">
        <v>80</v>
      </c>
      <c r="T132" t="s">
        <v>584</v>
      </c>
      <c r="U132">
        <v>0</v>
      </c>
      <c r="V132" t="s">
        <v>912</v>
      </c>
      <c r="W132">
        <v>40</v>
      </c>
      <c r="X132">
        <v>40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40</v>
      </c>
      <c r="AJ132">
        <v>40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</v>
      </c>
    </row>
    <row r="133" spans="1:46" x14ac:dyDescent="0.2">
      <c r="A133" s="18" t="s">
        <v>1024</v>
      </c>
      <c r="B133" s="18" t="s">
        <v>1025</v>
      </c>
      <c r="C133" s="20" t="s">
        <v>729</v>
      </c>
      <c r="D133" s="19">
        <v>41334</v>
      </c>
      <c r="E133" s="19">
        <v>41334</v>
      </c>
      <c r="F133" s="17">
        <v>1600</v>
      </c>
      <c r="G133" t="s">
        <v>668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2</v>
      </c>
      <c r="O133">
        <v>30</v>
      </c>
      <c r="P133">
        <v>2</v>
      </c>
      <c r="Q133">
        <v>0</v>
      </c>
      <c r="R133">
        <v>0</v>
      </c>
      <c r="S133">
        <v>30</v>
      </c>
      <c r="T133" t="s">
        <v>584</v>
      </c>
      <c r="U133">
        <v>0</v>
      </c>
      <c r="V133" t="s">
        <v>912</v>
      </c>
      <c r="W133">
        <v>10</v>
      </c>
      <c r="X133">
        <v>20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10</v>
      </c>
      <c r="AJ133">
        <v>20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</row>
    <row r="134" spans="1:46" x14ac:dyDescent="0.2">
      <c r="A134" s="18" t="s">
        <v>1026</v>
      </c>
      <c r="B134" s="18" t="s">
        <v>1027</v>
      </c>
      <c r="C134" s="20" t="s">
        <v>729</v>
      </c>
      <c r="D134" s="19">
        <v>41275</v>
      </c>
      <c r="E134" s="19">
        <v>41639</v>
      </c>
      <c r="F134" s="17">
        <v>81000</v>
      </c>
      <c r="G134" t="s">
        <v>668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60</v>
      </c>
      <c r="O134">
        <v>0</v>
      </c>
      <c r="P134">
        <v>60</v>
      </c>
      <c r="Q134">
        <v>0</v>
      </c>
      <c r="R134">
        <v>0</v>
      </c>
      <c r="S134">
        <v>0</v>
      </c>
      <c r="T134" t="s">
        <v>584</v>
      </c>
      <c r="U134">
        <v>0</v>
      </c>
      <c r="V134" t="s">
        <v>912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10</v>
      </c>
      <c r="AH134">
        <v>50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50</v>
      </c>
    </row>
    <row r="135" spans="1:46" x14ac:dyDescent="0.2">
      <c r="A135" s="18" t="s">
        <v>1028</v>
      </c>
      <c r="B135" s="18" t="s">
        <v>1029</v>
      </c>
      <c r="C135" s="20" t="s">
        <v>729</v>
      </c>
      <c r="D135" s="19">
        <v>41275</v>
      </c>
      <c r="E135" s="19">
        <v>41639</v>
      </c>
      <c r="F135" s="17">
        <v>215000</v>
      </c>
      <c r="G135" t="s">
        <v>668</v>
      </c>
      <c r="H135">
        <v>15</v>
      </c>
      <c r="I135">
        <v>0</v>
      </c>
      <c r="J135">
        <v>15</v>
      </c>
      <c r="K135">
        <v>0</v>
      </c>
      <c r="L135">
        <v>0</v>
      </c>
      <c r="M135">
        <v>0</v>
      </c>
      <c r="N135">
        <v>7</v>
      </c>
      <c r="O135">
        <v>200</v>
      </c>
      <c r="P135">
        <v>7</v>
      </c>
      <c r="Q135">
        <v>0</v>
      </c>
      <c r="R135">
        <v>0</v>
      </c>
      <c r="S135">
        <v>200</v>
      </c>
      <c r="T135" t="s">
        <v>584</v>
      </c>
      <c r="U135">
        <v>0</v>
      </c>
      <c r="V135" t="s">
        <v>912</v>
      </c>
      <c r="W135">
        <v>20</v>
      </c>
      <c r="X135">
        <v>180</v>
      </c>
      <c r="Y135">
        <v>5</v>
      </c>
      <c r="Z135">
        <v>10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5</v>
      </c>
      <c r="AH135">
        <v>2</v>
      </c>
      <c r="AI135">
        <v>20</v>
      </c>
      <c r="AJ135">
        <v>180</v>
      </c>
      <c r="AK135">
        <v>5</v>
      </c>
      <c r="AL135">
        <v>10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2</v>
      </c>
    </row>
    <row r="136" spans="1:46" x14ac:dyDescent="0.2">
      <c r="A136" s="18" t="s">
        <v>1030</v>
      </c>
      <c r="B136" s="18" t="s">
        <v>1031</v>
      </c>
      <c r="C136" s="20" t="s">
        <v>1032</v>
      </c>
      <c r="D136" s="19">
        <v>41418</v>
      </c>
      <c r="E136" s="19">
        <v>41418</v>
      </c>
      <c r="F136" s="17">
        <v>8100</v>
      </c>
      <c r="G136" t="s">
        <v>668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40</v>
      </c>
      <c r="P136">
        <v>1</v>
      </c>
      <c r="Q136">
        <v>0</v>
      </c>
      <c r="R136">
        <v>0</v>
      </c>
      <c r="S136">
        <v>40</v>
      </c>
      <c r="T136" t="s">
        <v>584</v>
      </c>
      <c r="U136">
        <v>0</v>
      </c>
      <c r="V136" t="s">
        <v>912</v>
      </c>
      <c r="W136">
        <v>10</v>
      </c>
      <c r="X136">
        <v>30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0</v>
      </c>
      <c r="AI136">
        <v>10</v>
      </c>
      <c r="AJ136">
        <v>30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</row>
    <row r="137" spans="1:46" x14ac:dyDescent="0.2">
      <c r="A137" s="18" t="s">
        <v>1033</v>
      </c>
      <c r="B137" s="18" t="s">
        <v>1034</v>
      </c>
      <c r="C137" s="20" t="s">
        <v>784</v>
      </c>
      <c r="D137" s="19">
        <v>41275</v>
      </c>
      <c r="E137" s="19">
        <v>41639</v>
      </c>
      <c r="F137" s="17">
        <v>18400</v>
      </c>
      <c r="G137" t="s">
        <v>668</v>
      </c>
      <c r="H137">
        <v>2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4</v>
      </c>
      <c r="Q137">
        <v>0</v>
      </c>
      <c r="R137">
        <v>0</v>
      </c>
      <c r="S137">
        <v>0</v>
      </c>
      <c r="T137" t="s">
        <v>584</v>
      </c>
      <c r="U137">
        <v>0</v>
      </c>
      <c r="V137" t="s">
        <v>912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2</v>
      </c>
      <c r="AI137">
        <v>0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2</v>
      </c>
    </row>
    <row r="138" spans="1:46" x14ac:dyDescent="0.2">
      <c r="A138" s="18" t="s">
        <v>1035</v>
      </c>
      <c r="B138" s="18" t="s">
        <v>1036</v>
      </c>
      <c r="C138" s="20" t="s">
        <v>729</v>
      </c>
      <c r="D138" s="19">
        <v>41275</v>
      </c>
      <c r="E138" s="19">
        <v>41639</v>
      </c>
      <c r="F138" s="17">
        <v>4500</v>
      </c>
      <c r="G138" t="s">
        <v>668</v>
      </c>
      <c r="H138">
        <v>0</v>
      </c>
      <c r="I138">
        <v>10</v>
      </c>
      <c r="J138">
        <v>0</v>
      </c>
      <c r="K138">
        <v>10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0</v>
      </c>
      <c r="T138" t="s">
        <v>584</v>
      </c>
      <c r="U138">
        <v>0</v>
      </c>
      <c r="V138" t="s">
        <v>1037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</row>
    <row r="139" spans="1:46" x14ac:dyDescent="0.2">
      <c r="A139" s="18" t="s">
        <v>1038</v>
      </c>
      <c r="B139" s="18" t="s">
        <v>1039</v>
      </c>
      <c r="C139" s="20" t="s">
        <v>729</v>
      </c>
      <c r="D139" s="19">
        <v>41275</v>
      </c>
      <c r="E139" s="19">
        <v>41639</v>
      </c>
      <c r="F139" s="17">
        <v>13500</v>
      </c>
      <c r="G139" t="s">
        <v>668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5</v>
      </c>
      <c r="Q139">
        <v>0</v>
      </c>
      <c r="R139">
        <v>0</v>
      </c>
      <c r="S139">
        <v>0</v>
      </c>
      <c r="T139" t="s">
        <v>584</v>
      </c>
      <c r="U139">
        <v>0</v>
      </c>
      <c r="V139" t="s">
        <v>1037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5</v>
      </c>
    </row>
    <row r="140" spans="1:46" x14ac:dyDescent="0.2">
      <c r="A140" s="18" t="s">
        <v>1040</v>
      </c>
      <c r="B140" s="18" t="s">
        <v>1041</v>
      </c>
      <c r="C140" s="20" t="s">
        <v>784</v>
      </c>
      <c r="D140" s="19">
        <v>41275</v>
      </c>
      <c r="E140" s="19">
        <v>41639</v>
      </c>
      <c r="F140" s="17">
        <v>10000</v>
      </c>
      <c r="G140" t="s">
        <v>668</v>
      </c>
      <c r="H140">
        <v>8</v>
      </c>
      <c r="I140">
        <v>0</v>
      </c>
      <c r="J140">
        <v>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t="s">
        <v>584</v>
      </c>
      <c r="U140">
        <v>0</v>
      </c>
      <c r="V140" t="s">
        <v>1037</v>
      </c>
      <c r="W140">
        <v>0</v>
      </c>
      <c r="X140">
        <v>0</v>
      </c>
      <c r="Y140">
        <v>2</v>
      </c>
      <c r="Z140">
        <v>6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2</v>
      </c>
      <c r="AL140">
        <v>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</row>
    <row r="141" spans="1:46" x14ac:dyDescent="0.2">
      <c r="A141" s="18" t="s">
        <v>1042</v>
      </c>
      <c r="B141" s="18" t="s">
        <v>1043</v>
      </c>
      <c r="C141" s="20" t="s">
        <v>1044</v>
      </c>
      <c r="D141" s="19">
        <v>41275</v>
      </c>
      <c r="E141" s="19">
        <v>41639</v>
      </c>
      <c r="F141" s="17">
        <v>208300</v>
      </c>
      <c r="G141" t="s">
        <v>668</v>
      </c>
      <c r="H141">
        <v>9</v>
      </c>
      <c r="I141">
        <v>0</v>
      </c>
      <c r="J141">
        <v>9</v>
      </c>
      <c r="K141">
        <v>0</v>
      </c>
      <c r="L141">
        <v>0</v>
      </c>
      <c r="M141">
        <v>0</v>
      </c>
      <c r="N141">
        <v>4</v>
      </c>
      <c r="O141">
        <v>90</v>
      </c>
      <c r="P141">
        <v>4</v>
      </c>
      <c r="Q141">
        <v>0</v>
      </c>
      <c r="R141">
        <v>0</v>
      </c>
      <c r="S141">
        <v>90</v>
      </c>
      <c r="T141" t="s">
        <v>584</v>
      </c>
      <c r="U141" s="17">
        <v>-14606.56</v>
      </c>
      <c r="V141" t="s">
        <v>1037</v>
      </c>
      <c r="W141">
        <v>20</v>
      </c>
      <c r="X141">
        <v>70</v>
      </c>
      <c r="Y141">
        <v>1</v>
      </c>
      <c r="Z141">
        <v>8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</v>
      </c>
      <c r="AH141">
        <v>2</v>
      </c>
      <c r="AI141">
        <v>20</v>
      </c>
      <c r="AJ141">
        <v>70</v>
      </c>
      <c r="AK141">
        <v>1</v>
      </c>
      <c r="AL141">
        <v>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2</v>
      </c>
      <c r="AT141">
        <v>2</v>
      </c>
    </row>
    <row r="142" spans="1:46" x14ac:dyDescent="0.2">
      <c r="A142" s="18" t="s">
        <v>1045</v>
      </c>
      <c r="B142" s="18" t="s">
        <v>1046</v>
      </c>
      <c r="C142" s="20" t="s">
        <v>1044</v>
      </c>
      <c r="D142" s="19">
        <v>41275</v>
      </c>
      <c r="E142" s="19">
        <v>41639</v>
      </c>
      <c r="F142" s="17">
        <v>204600</v>
      </c>
      <c r="G142" t="s">
        <v>668</v>
      </c>
      <c r="H142">
        <v>8</v>
      </c>
      <c r="I142">
        <v>0</v>
      </c>
      <c r="J142">
        <v>8</v>
      </c>
      <c r="K142">
        <v>0</v>
      </c>
      <c r="L142">
        <v>0</v>
      </c>
      <c r="M142">
        <v>0</v>
      </c>
      <c r="N142">
        <v>2</v>
      </c>
      <c r="O142">
        <v>360</v>
      </c>
      <c r="P142">
        <v>2</v>
      </c>
      <c r="Q142">
        <v>0</v>
      </c>
      <c r="R142">
        <v>0</v>
      </c>
      <c r="S142">
        <v>360</v>
      </c>
      <c r="T142" t="s">
        <v>584</v>
      </c>
      <c r="U142" s="17">
        <v>-20205</v>
      </c>
      <c r="V142" t="s">
        <v>1037</v>
      </c>
      <c r="W142">
        <v>60</v>
      </c>
      <c r="X142">
        <v>300</v>
      </c>
      <c r="Y142">
        <v>0</v>
      </c>
      <c r="Z142">
        <v>8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2</v>
      </c>
      <c r="AI142">
        <v>60</v>
      </c>
      <c r="AJ142">
        <v>300</v>
      </c>
      <c r="AK142">
        <v>0</v>
      </c>
      <c r="AL142">
        <v>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2</v>
      </c>
    </row>
    <row r="143" spans="1:46" x14ac:dyDescent="0.2">
      <c r="A143" s="18" t="s">
        <v>1047</v>
      </c>
      <c r="B143" s="18" t="s">
        <v>1048</v>
      </c>
      <c r="C143" s="20" t="s">
        <v>1044</v>
      </c>
      <c r="D143" s="19">
        <v>41275</v>
      </c>
      <c r="E143" s="19">
        <v>41639</v>
      </c>
      <c r="F143" s="17">
        <v>50000</v>
      </c>
      <c r="G143" t="s">
        <v>668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30</v>
      </c>
      <c r="P143">
        <v>0</v>
      </c>
      <c r="Q143">
        <v>0</v>
      </c>
      <c r="R143">
        <v>0</v>
      </c>
      <c r="S143">
        <v>30</v>
      </c>
      <c r="T143" t="s">
        <v>584</v>
      </c>
      <c r="U143">
        <v>0</v>
      </c>
      <c r="V143" t="s">
        <v>1037</v>
      </c>
      <c r="W143">
        <v>5</v>
      </c>
      <c r="X143">
        <v>25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5</v>
      </c>
      <c r="AJ143">
        <v>25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</row>
    <row r="144" spans="1:46" x14ac:dyDescent="0.2">
      <c r="A144" s="18" t="s">
        <v>1049</v>
      </c>
      <c r="B144" s="18" t="s">
        <v>1050</v>
      </c>
      <c r="C144" s="20" t="s">
        <v>1051</v>
      </c>
      <c r="D144" s="19">
        <v>41275</v>
      </c>
      <c r="E144" s="19">
        <v>41639</v>
      </c>
      <c r="F144" s="17">
        <v>7000</v>
      </c>
      <c r="G144" t="s">
        <v>668</v>
      </c>
      <c r="H144">
        <v>4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20</v>
      </c>
      <c r="O144">
        <v>0</v>
      </c>
      <c r="P144">
        <v>20</v>
      </c>
      <c r="Q144">
        <v>0</v>
      </c>
      <c r="R144">
        <v>0</v>
      </c>
      <c r="S144">
        <v>0</v>
      </c>
      <c r="T144" t="s">
        <v>584</v>
      </c>
      <c r="U144">
        <v>0</v>
      </c>
      <c r="V144" t="s">
        <v>1037</v>
      </c>
      <c r="W144">
        <v>0</v>
      </c>
      <c r="X144">
        <v>0</v>
      </c>
      <c r="Y144">
        <v>1</v>
      </c>
      <c r="Z144">
        <v>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10</v>
      </c>
      <c r="AH144">
        <v>10</v>
      </c>
      <c r="AI144">
        <v>0</v>
      </c>
      <c r="AJ144">
        <v>0</v>
      </c>
      <c r="AK144">
        <v>1</v>
      </c>
      <c r="AL144">
        <v>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10</v>
      </c>
    </row>
    <row r="145" spans="1:46" x14ac:dyDescent="0.2">
      <c r="A145" s="18" t="s">
        <v>1052</v>
      </c>
      <c r="B145" s="18" t="s">
        <v>1053</v>
      </c>
      <c r="C145" s="20" t="s">
        <v>1044</v>
      </c>
      <c r="D145" s="19">
        <v>41275</v>
      </c>
      <c r="E145" s="19">
        <v>41639</v>
      </c>
      <c r="F145" s="17">
        <v>25200</v>
      </c>
      <c r="G145" t="s">
        <v>668</v>
      </c>
      <c r="H145">
        <v>9</v>
      </c>
      <c r="I145">
        <v>0</v>
      </c>
      <c r="J145">
        <v>9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 t="s">
        <v>584</v>
      </c>
      <c r="U145">
        <v>0</v>
      </c>
      <c r="V145" t="s">
        <v>1037</v>
      </c>
      <c r="W145">
        <v>0</v>
      </c>
      <c r="X145">
        <v>0</v>
      </c>
      <c r="Y145">
        <v>1</v>
      </c>
      <c r="Z145">
        <v>8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8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</row>
    <row r="146" spans="1:46" x14ac:dyDescent="0.2">
      <c r="A146" s="18" t="s">
        <v>1054</v>
      </c>
      <c r="B146" s="18" t="s">
        <v>1055</v>
      </c>
      <c r="C146" s="20" t="s">
        <v>729</v>
      </c>
      <c r="D146" s="19">
        <v>41365</v>
      </c>
      <c r="E146" s="19">
        <v>41365</v>
      </c>
      <c r="F146" s="17">
        <v>3000</v>
      </c>
      <c r="G146" t="s">
        <v>970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1</v>
      </c>
      <c r="Q146">
        <v>0</v>
      </c>
      <c r="R146">
        <v>0</v>
      </c>
      <c r="S146">
        <v>0</v>
      </c>
      <c r="T146" t="s">
        <v>584</v>
      </c>
      <c r="U146">
        <v>0</v>
      </c>
      <c r="V146" t="s">
        <v>1056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</row>
    <row r="147" spans="1:46" x14ac:dyDescent="0.2">
      <c r="A147" s="18" t="s">
        <v>1057</v>
      </c>
      <c r="B147" s="18" t="s">
        <v>1058</v>
      </c>
      <c r="C147" s="20" t="s">
        <v>729</v>
      </c>
      <c r="D147" s="19">
        <v>41365</v>
      </c>
      <c r="E147" s="19">
        <v>41366</v>
      </c>
      <c r="F147" s="17">
        <v>3000</v>
      </c>
      <c r="G147" t="s">
        <v>970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</v>
      </c>
      <c r="P147">
        <v>0</v>
      </c>
      <c r="Q147">
        <v>0</v>
      </c>
      <c r="R147">
        <v>0</v>
      </c>
      <c r="S147">
        <v>4</v>
      </c>
      <c r="T147" t="s">
        <v>584</v>
      </c>
      <c r="U147">
        <v>0</v>
      </c>
      <c r="V147" t="s">
        <v>1056</v>
      </c>
      <c r="W147">
        <v>1</v>
      </c>
      <c r="X147">
        <v>3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</row>
    <row r="148" spans="1:46" x14ac:dyDescent="0.2">
      <c r="A148" s="18" t="s">
        <v>1059</v>
      </c>
      <c r="B148" s="18" t="s">
        <v>1060</v>
      </c>
      <c r="C148" s="20" t="s">
        <v>83</v>
      </c>
      <c r="D148" s="19">
        <v>41346</v>
      </c>
      <c r="E148" s="19">
        <v>41346</v>
      </c>
      <c r="F148" s="17">
        <v>2000</v>
      </c>
      <c r="G148" t="s">
        <v>970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18</v>
      </c>
      <c r="O148">
        <v>0</v>
      </c>
      <c r="P148">
        <v>18</v>
      </c>
      <c r="Q148">
        <v>0</v>
      </c>
      <c r="R148">
        <v>0</v>
      </c>
      <c r="S148">
        <v>0</v>
      </c>
      <c r="T148" t="s">
        <v>584</v>
      </c>
      <c r="U148">
        <v>0</v>
      </c>
      <c r="V148" t="s">
        <v>1056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17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17</v>
      </c>
    </row>
    <row r="149" spans="1:46" x14ac:dyDescent="0.2">
      <c r="A149" s="18" t="s">
        <v>1061</v>
      </c>
      <c r="B149" s="18" t="s">
        <v>1062</v>
      </c>
      <c r="C149" s="20" t="s">
        <v>556</v>
      </c>
      <c r="D149" s="19">
        <v>41275</v>
      </c>
      <c r="E149" s="19">
        <v>41639</v>
      </c>
      <c r="F149" s="17">
        <v>110500</v>
      </c>
      <c r="G149" t="s">
        <v>668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7</v>
      </c>
      <c r="O149">
        <v>0</v>
      </c>
      <c r="P149">
        <v>7</v>
      </c>
      <c r="Q149">
        <v>0</v>
      </c>
      <c r="R149">
        <v>0</v>
      </c>
      <c r="S149">
        <v>0</v>
      </c>
      <c r="T149" t="s">
        <v>584</v>
      </c>
      <c r="U149">
        <v>0</v>
      </c>
      <c r="V149" t="s">
        <v>1056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7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7</v>
      </c>
    </row>
    <row r="150" spans="1:46" x14ac:dyDescent="0.2">
      <c r="A150" s="18" t="s">
        <v>1063</v>
      </c>
      <c r="B150" s="18" t="s">
        <v>1064</v>
      </c>
      <c r="C150" s="20" t="s">
        <v>708</v>
      </c>
      <c r="D150" s="19">
        <v>41326</v>
      </c>
      <c r="E150" s="19">
        <v>41326</v>
      </c>
      <c r="F150" s="17">
        <v>3400</v>
      </c>
      <c r="G150" t="s">
        <v>668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24</v>
      </c>
      <c r="O150">
        <v>0</v>
      </c>
      <c r="P150">
        <v>24</v>
      </c>
      <c r="Q150">
        <v>0</v>
      </c>
      <c r="R150">
        <v>0</v>
      </c>
      <c r="S150">
        <v>0</v>
      </c>
      <c r="T150" t="s">
        <v>584</v>
      </c>
      <c r="U150">
        <v>0</v>
      </c>
      <c r="V150" t="s">
        <v>1056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</v>
      </c>
      <c r="AH150">
        <v>23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23</v>
      </c>
    </row>
    <row r="151" spans="1:46" x14ac:dyDescent="0.2">
      <c r="A151" s="18" t="s">
        <v>1065</v>
      </c>
      <c r="B151" s="18" t="s">
        <v>1066</v>
      </c>
      <c r="C151" s="20" t="s">
        <v>83</v>
      </c>
      <c r="D151" s="19">
        <v>41389</v>
      </c>
      <c r="E151" s="19">
        <v>41389</v>
      </c>
      <c r="F151" s="17">
        <v>3000</v>
      </c>
      <c r="G151" t="s">
        <v>668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25</v>
      </c>
      <c r="O151">
        <v>0</v>
      </c>
      <c r="P151">
        <v>25</v>
      </c>
      <c r="Q151">
        <v>0</v>
      </c>
      <c r="R151">
        <v>0</v>
      </c>
      <c r="S151">
        <v>0</v>
      </c>
      <c r="T151" t="s">
        <v>584</v>
      </c>
      <c r="U151">
        <v>0</v>
      </c>
      <c r="V151" t="s">
        <v>1056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5</v>
      </c>
      <c r="AH151">
        <v>20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5</v>
      </c>
      <c r="AT151">
        <v>20</v>
      </c>
    </row>
    <row r="152" spans="1:46" x14ac:dyDescent="0.2">
      <c r="A152" s="18" t="s">
        <v>1067</v>
      </c>
      <c r="B152" s="18" t="s">
        <v>1068</v>
      </c>
      <c r="C152" s="20" t="s">
        <v>83</v>
      </c>
      <c r="D152" s="19">
        <v>41389</v>
      </c>
      <c r="E152" s="19">
        <v>41389</v>
      </c>
      <c r="F152" s="17">
        <v>3000</v>
      </c>
      <c r="G152" t="s">
        <v>668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25</v>
      </c>
      <c r="O152">
        <v>0</v>
      </c>
      <c r="P152">
        <v>25</v>
      </c>
      <c r="Q152">
        <v>0</v>
      </c>
      <c r="R152">
        <v>0</v>
      </c>
      <c r="S152">
        <v>0</v>
      </c>
      <c r="T152" t="s">
        <v>584</v>
      </c>
      <c r="U152">
        <v>0</v>
      </c>
      <c r="V152" t="s">
        <v>1056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5</v>
      </c>
      <c r="AH152">
        <v>20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</v>
      </c>
      <c r="AT152">
        <v>20</v>
      </c>
    </row>
    <row r="153" spans="1:46" x14ac:dyDescent="0.2">
      <c r="A153" s="18" t="s">
        <v>1069</v>
      </c>
      <c r="B153" s="18" t="s">
        <v>1070</v>
      </c>
      <c r="C153" s="20" t="s">
        <v>83</v>
      </c>
      <c r="D153" s="19">
        <v>41422</v>
      </c>
      <c r="E153" s="19">
        <v>41422</v>
      </c>
      <c r="F153" s="17">
        <v>2500</v>
      </c>
      <c r="G153" t="s">
        <v>668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150</v>
      </c>
      <c r="O153">
        <v>0</v>
      </c>
      <c r="P153">
        <v>150</v>
      </c>
      <c r="Q153">
        <v>0</v>
      </c>
      <c r="R153">
        <v>0</v>
      </c>
      <c r="S153">
        <v>0</v>
      </c>
      <c r="T153" t="s">
        <v>584</v>
      </c>
      <c r="U153">
        <v>0</v>
      </c>
      <c r="V153" t="s">
        <v>1056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10</v>
      </c>
      <c r="AH153">
        <v>140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10</v>
      </c>
      <c r="AT153">
        <v>140</v>
      </c>
    </row>
    <row r="154" spans="1:46" x14ac:dyDescent="0.2">
      <c r="A154" s="18" t="s">
        <v>1071</v>
      </c>
      <c r="B154" s="18" t="s">
        <v>1064</v>
      </c>
      <c r="C154" s="20" t="s">
        <v>1072</v>
      </c>
      <c r="D154" s="19">
        <v>41438</v>
      </c>
      <c r="E154" s="19">
        <v>41438</v>
      </c>
      <c r="F154" s="17">
        <v>3300</v>
      </c>
      <c r="G154" t="s">
        <v>668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24</v>
      </c>
      <c r="O154">
        <v>0</v>
      </c>
      <c r="P154">
        <v>24</v>
      </c>
      <c r="Q154">
        <v>0</v>
      </c>
      <c r="R154">
        <v>0</v>
      </c>
      <c r="S154">
        <v>0</v>
      </c>
      <c r="T154" t="s">
        <v>584</v>
      </c>
      <c r="U154">
        <v>0</v>
      </c>
      <c r="V154" t="s">
        <v>1056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</v>
      </c>
      <c r="AH154">
        <v>23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23</v>
      </c>
    </row>
    <row r="155" spans="1:46" x14ac:dyDescent="0.2">
      <c r="A155" s="18" t="s">
        <v>1073</v>
      </c>
      <c r="B155" s="18" t="s">
        <v>1066</v>
      </c>
      <c r="C155" s="20" t="s">
        <v>83</v>
      </c>
      <c r="D155" s="19">
        <v>41458</v>
      </c>
      <c r="E155" s="19">
        <v>41458</v>
      </c>
      <c r="F155" s="17">
        <v>3000</v>
      </c>
      <c r="G155" t="s">
        <v>668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25</v>
      </c>
      <c r="O155">
        <v>0</v>
      </c>
      <c r="P155">
        <v>25</v>
      </c>
      <c r="Q155">
        <v>0</v>
      </c>
      <c r="R155">
        <v>0</v>
      </c>
      <c r="S155">
        <v>0</v>
      </c>
      <c r="T155" t="s">
        <v>584</v>
      </c>
      <c r="U155">
        <v>0</v>
      </c>
      <c r="V155" t="s">
        <v>1056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20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5</v>
      </c>
      <c r="AT155">
        <v>20</v>
      </c>
    </row>
    <row r="156" spans="1:46" x14ac:dyDescent="0.2">
      <c r="A156" s="18" t="s">
        <v>1074</v>
      </c>
      <c r="B156" s="18" t="s">
        <v>1068</v>
      </c>
      <c r="C156" s="20" t="s">
        <v>83</v>
      </c>
      <c r="D156" s="19">
        <v>41458</v>
      </c>
      <c r="E156" s="19">
        <v>41458</v>
      </c>
      <c r="F156" s="17">
        <v>3000</v>
      </c>
      <c r="G156" t="s">
        <v>668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25</v>
      </c>
      <c r="O156">
        <v>0</v>
      </c>
      <c r="P156">
        <v>25</v>
      </c>
      <c r="Q156">
        <v>0</v>
      </c>
      <c r="R156">
        <v>0</v>
      </c>
      <c r="S156">
        <v>0</v>
      </c>
      <c r="T156" t="s">
        <v>584</v>
      </c>
      <c r="U156">
        <v>0</v>
      </c>
      <c r="V156" t="s">
        <v>1056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5</v>
      </c>
      <c r="AH156">
        <v>20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</v>
      </c>
      <c r="AT156">
        <v>20</v>
      </c>
    </row>
    <row r="157" spans="1:46" x14ac:dyDescent="0.2">
      <c r="A157" s="18" t="s">
        <v>1075</v>
      </c>
      <c r="B157" s="18" t="s">
        <v>1064</v>
      </c>
      <c r="C157" s="20" t="s">
        <v>1076</v>
      </c>
      <c r="D157" s="19">
        <v>41558</v>
      </c>
      <c r="E157" s="19">
        <v>41558</v>
      </c>
      <c r="F157" s="17">
        <v>3300</v>
      </c>
      <c r="G157" t="s">
        <v>668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24</v>
      </c>
      <c r="O157">
        <v>0</v>
      </c>
      <c r="P157">
        <v>24</v>
      </c>
      <c r="Q157">
        <v>0</v>
      </c>
      <c r="R157">
        <v>0</v>
      </c>
      <c r="S157">
        <v>0</v>
      </c>
      <c r="T157" t="s">
        <v>584</v>
      </c>
      <c r="U157">
        <v>0</v>
      </c>
      <c r="V157" t="s">
        <v>1056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23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23</v>
      </c>
    </row>
    <row r="158" spans="1:46" x14ac:dyDescent="0.2">
      <c r="A158" s="18" t="s">
        <v>1077</v>
      </c>
      <c r="B158" s="18" t="s">
        <v>1066</v>
      </c>
      <c r="C158" s="20" t="s">
        <v>83</v>
      </c>
      <c r="D158" s="19">
        <v>41583</v>
      </c>
      <c r="E158" s="19">
        <v>41583</v>
      </c>
      <c r="F158" s="17">
        <v>3000</v>
      </c>
      <c r="G158" t="s">
        <v>668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25</v>
      </c>
      <c r="O158">
        <v>0</v>
      </c>
      <c r="P158">
        <v>25</v>
      </c>
      <c r="Q158">
        <v>0</v>
      </c>
      <c r="R158">
        <v>0</v>
      </c>
      <c r="S158">
        <v>0</v>
      </c>
      <c r="T158" t="s">
        <v>584</v>
      </c>
      <c r="U158">
        <v>0</v>
      </c>
      <c r="V158" t="s">
        <v>1056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5</v>
      </c>
      <c r="AH158">
        <v>20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5</v>
      </c>
      <c r="AT158">
        <v>20</v>
      </c>
    </row>
    <row r="159" spans="1:46" x14ac:dyDescent="0.2">
      <c r="A159" s="18" t="s">
        <v>1078</v>
      </c>
      <c r="B159" s="18" t="s">
        <v>1068</v>
      </c>
      <c r="C159" s="20" t="s">
        <v>83</v>
      </c>
      <c r="D159" s="19">
        <v>41583</v>
      </c>
      <c r="E159" s="19">
        <v>41583</v>
      </c>
      <c r="F159" s="17">
        <v>3500</v>
      </c>
      <c r="G159" t="s">
        <v>668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25</v>
      </c>
      <c r="O159">
        <v>0</v>
      </c>
      <c r="P159">
        <v>25</v>
      </c>
      <c r="Q159">
        <v>0</v>
      </c>
      <c r="R159">
        <v>0</v>
      </c>
      <c r="S159">
        <v>0</v>
      </c>
      <c r="T159" t="s">
        <v>584</v>
      </c>
      <c r="U159">
        <v>0</v>
      </c>
      <c r="V159" t="s">
        <v>1056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5</v>
      </c>
      <c r="AH159">
        <v>20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5</v>
      </c>
      <c r="AT159">
        <v>20</v>
      </c>
    </row>
    <row r="160" spans="1:46" x14ac:dyDescent="0.2">
      <c r="A160" s="18" t="s">
        <v>1079</v>
      </c>
      <c r="B160" s="18" t="s">
        <v>1080</v>
      </c>
      <c r="C160" s="20" t="s">
        <v>83</v>
      </c>
      <c r="D160" s="19">
        <v>41620</v>
      </c>
      <c r="E160" s="19">
        <v>41620</v>
      </c>
      <c r="F160" s="17">
        <v>2500</v>
      </c>
      <c r="G160" t="s">
        <v>668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150</v>
      </c>
      <c r="O160">
        <v>0</v>
      </c>
      <c r="P160">
        <v>150</v>
      </c>
      <c r="Q160">
        <v>0</v>
      </c>
      <c r="R160">
        <v>0</v>
      </c>
      <c r="S160">
        <v>0</v>
      </c>
      <c r="T160" t="s">
        <v>584</v>
      </c>
      <c r="U160">
        <v>0</v>
      </c>
      <c r="V160" t="s">
        <v>1056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10</v>
      </c>
      <c r="AH160">
        <v>140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10</v>
      </c>
      <c r="AT160">
        <v>140</v>
      </c>
    </row>
    <row r="161" spans="1:46" x14ac:dyDescent="0.2">
      <c r="A161" s="18" t="s">
        <v>1081</v>
      </c>
      <c r="B161" s="18" t="s">
        <v>1082</v>
      </c>
      <c r="C161" s="20" t="s">
        <v>708</v>
      </c>
      <c r="D161" s="19">
        <v>41275</v>
      </c>
      <c r="E161" s="19">
        <v>41639</v>
      </c>
      <c r="F161" s="17">
        <v>45000</v>
      </c>
      <c r="G161" t="s">
        <v>668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48</v>
      </c>
      <c r="O161">
        <v>0</v>
      </c>
      <c r="P161">
        <v>48</v>
      </c>
      <c r="Q161">
        <v>0</v>
      </c>
      <c r="R161">
        <v>0</v>
      </c>
      <c r="S161">
        <v>0</v>
      </c>
      <c r="T161" t="s">
        <v>584</v>
      </c>
      <c r="U161">
        <v>0</v>
      </c>
      <c r="V161" t="s">
        <v>1056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10</v>
      </c>
      <c r="AH161">
        <v>38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10</v>
      </c>
      <c r="AT161">
        <v>38</v>
      </c>
    </row>
    <row r="162" spans="1:46" x14ac:dyDescent="0.2">
      <c r="A162" s="18" t="s">
        <v>1083</v>
      </c>
      <c r="B162" s="18" t="s">
        <v>1084</v>
      </c>
      <c r="C162" s="20" t="s">
        <v>1085</v>
      </c>
      <c r="D162" s="19">
        <v>41447</v>
      </c>
      <c r="E162" s="19">
        <v>41448</v>
      </c>
      <c r="F162" s="17">
        <v>6000</v>
      </c>
      <c r="G162" t="s">
        <v>970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80</v>
      </c>
      <c r="P162">
        <v>2</v>
      </c>
      <c r="Q162">
        <v>0</v>
      </c>
      <c r="R162">
        <v>0</v>
      </c>
      <c r="S162">
        <v>80</v>
      </c>
      <c r="T162" t="s">
        <v>584</v>
      </c>
      <c r="U162">
        <v>0</v>
      </c>
      <c r="V162" t="s">
        <v>872</v>
      </c>
      <c r="W162">
        <v>40</v>
      </c>
      <c r="X162">
        <v>40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</v>
      </c>
      <c r="AI162">
        <v>40</v>
      </c>
      <c r="AJ162">
        <v>40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</v>
      </c>
    </row>
    <row r="163" spans="1:46" x14ac:dyDescent="0.2">
      <c r="A163" s="18" t="s">
        <v>1086</v>
      </c>
      <c r="B163" s="18" t="s">
        <v>1087</v>
      </c>
      <c r="C163" s="20" t="s">
        <v>763</v>
      </c>
      <c r="D163" s="19">
        <v>41306</v>
      </c>
      <c r="E163" s="19">
        <v>41307</v>
      </c>
      <c r="F163" s="17">
        <v>3200</v>
      </c>
      <c r="G163" t="s">
        <v>668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0</v>
      </c>
      <c r="T163" t="s">
        <v>584</v>
      </c>
      <c r="U163">
        <v>0</v>
      </c>
      <c r="V163" t="s">
        <v>872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0</v>
      </c>
    </row>
    <row r="164" spans="1:46" x14ac:dyDescent="0.2">
      <c r="A164" s="18" t="s">
        <v>1088</v>
      </c>
      <c r="B164" s="18" t="s">
        <v>1089</v>
      </c>
      <c r="C164" s="20" t="s">
        <v>1090</v>
      </c>
      <c r="D164" s="19">
        <v>41377</v>
      </c>
      <c r="E164" s="19">
        <v>41378</v>
      </c>
      <c r="F164" s="17">
        <v>1860</v>
      </c>
      <c r="G164" t="s">
        <v>668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0</v>
      </c>
      <c r="T164" t="s">
        <v>584</v>
      </c>
      <c r="U164">
        <v>0</v>
      </c>
      <c r="V164" t="s">
        <v>872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</row>
    <row r="165" spans="1:46" x14ac:dyDescent="0.2">
      <c r="A165" s="18" t="s">
        <v>1091</v>
      </c>
      <c r="B165" s="18" t="s">
        <v>1092</v>
      </c>
      <c r="C165" s="20" t="s">
        <v>858</v>
      </c>
      <c r="D165" s="19">
        <v>41404</v>
      </c>
      <c r="E165" s="19">
        <v>41406</v>
      </c>
      <c r="F165" s="17">
        <v>4012</v>
      </c>
      <c r="G165" t="s">
        <v>668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0</v>
      </c>
      <c r="T165" t="s">
        <v>584</v>
      </c>
      <c r="U165">
        <v>0</v>
      </c>
      <c r="V165" t="s">
        <v>872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0</v>
      </c>
    </row>
    <row r="166" spans="1:46" x14ac:dyDescent="0.2">
      <c r="A166" s="18" t="s">
        <v>1093</v>
      </c>
      <c r="B166" s="18" t="s">
        <v>1094</v>
      </c>
      <c r="C166" s="20" t="s">
        <v>1095</v>
      </c>
      <c r="D166" s="19">
        <v>41438</v>
      </c>
      <c r="E166" s="19">
        <v>41440</v>
      </c>
      <c r="F166" s="17">
        <v>4000</v>
      </c>
      <c r="G166" t="s">
        <v>668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3</v>
      </c>
      <c r="P166">
        <v>1</v>
      </c>
      <c r="Q166">
        <v>0</v>
      </c>
      <c r="R166">
        <v>0</v>
      </c>
      <c r="S166">
        <v>3</v>
      </c>
      <c r="T166" t="s">
        <v>584</v>
      </c>
      <c r="U166">
        <v>0</v>
      </c>
      <c r="V166" t="s">
        <v>872</v>
      </c>
      <c r="W166">
        <v>3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</row>
    <row r="167" spans="1:46" x14ac:dyDescent="0.2">
      <c r="A167" s="18" t="s">
        <v>1096</v>
      </c>
      <c r="B167" s="18" t="s">
        <v>1097</v>
      </c>
      <c r="C167" s="20" t="s">
        <v>1098</v>
      </c>
      <c r="D167" s="19">
        <v>41552</v>
      </c>
      <c r="E167" s="19">
        <v>41553</v>
      </c>
      <c r="F167" s="17">
        <v>1430</v>
      </c>
      <c r="G167" t="s">
        <v>668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0</v>
      </c>
      <c r="T167" t="s">
        <v>584</v>
      </c>
      <c r="U167">
        <v>0</v>
      </c>
      <c r="V167" t="s">
        <v>872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0</v>
      </c>
    </row>
    <row r="168" spans="1:46" x14ac:dyDescent="0.2">
      <c r="A168" s="18" t="s">
        <v>1099</v>
      </c>
      <c r="B168" s="18" t="s">
        <v>1100</v>
      </c>
      <c r="C168" s="20" t="s">
        <v>1101</v>
      </c>
      <c r="D168" s="19">
        <v>41534</v>
      </c>
      <c r="E168" s="19">
        <v>41536</v>
      </c>
      <c r="F168" s="17">
        <v>2000</v>
      </c>
      <c r="G168" t="s">
        <v>668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  <c r="P168">
        <v>0</v>
      </c>
      <c r="Q168">
        <v>0</v>
      </c>
      <c r="R168">
        <v>0</v>
      </c>
      <c r="S168">
        <v>3</v>
      </c>
      <c r="T168" t="s">
        <v>584</v>
      </c>
      <c r="U168">
        <v>0</v>
      </c>
      <c r="V168" t="s">
        <v>872</v>
      </c>
      <c r="W168">
        <v>3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</row>
    <row r="169" spans="1:46" x14ac:dyDescent="0.2">
      <c r="A169" s="18" t="s">
        <v>1102</v>
      </c>
      <c r="B169" s="18" t="s">
        <v>1103</v>
      </c>
      <c r="C169" s="20" t="s">
        <v>1104</v>
      </c>
      <c r="D169" s="19">
        <v>41520</v>
      </c>
      <c r="E169" s="19">
        <v>41524</v>
      </c>
      <c r="F169" s="17">
        <v>13000</v>
      </c>
      <c r="G169" t="s">
        <v>668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4</v>
      </c>
      <c r="P169">
        <v>1</v>
      </c>
      <c r="Q169">
        <v>0</v>
      </c>
      <c r="R169">
        <v>0</v>
      </c>
      <c r="S169">
        <v>4</v>
      </c>
      <c r="T169" t="s">
        <v>584</v>
      </c>
      <c r="U169">
        <v>0</v>
      </c>
      <c r="V169" t="s">
        <v>872</v>
      </c>
      <c r="W169">
        <v>4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4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0</v>
      </c>
    </row>
    <row r="170" spans="1:46" x14ac:dyDescent="0.2">
      <c r="A170" s="18" t="s">
        <v>1105</v>
      </c>
      <c r="B170" s="18" t="s">
        <v>1106</v>
      </c>
      <c r="C170" s="20" t="s">
        <v>1107</v>
      </c>
      <c r="D170" s="19">
        <v>41312</v>
      </c>
      <c r="E170" s="19">
        <v>41315</v>
      </c>
      <c r="F170" s="17">
        <v>1000</v>
      </c>
      <c r="G170" t="s">
        <v>668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2</v>
      </c>
      <c r="Q170">
        <v>0</v>
      </c>
      <c r="R170">
        <v>0</v>
      </c>
      <c r="S170">
        <v>0</v>
      </c>
      <c r="T170" t="s">
        <v>584</v>
      </c>
      <c r="U170">
        <v>0</v>
      </c>
      <c r="V170" t="s">
        <v>872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</v>
      </c>
    </row>
    <row r="171" spans="1:46" x14ac:dyDescent="0.2">
      <c r="A171" s="18" t="s">
        <v>1108</v>
      </c>
      <c r="B171" s="18" t="s">
        <v>1109</v>
      </c>
      <c r="C171" s="20" t="s">
        <v>1110</v>
      </c>
      <c r="D171" s="19">
        <v>41396</v>
      </c>
      <c r="E171" s="19">
        <v>41399</v>
      </c>
      <c r="F171" s="17">
        <v>1000</v>
      </c>
      <c r="G171" t="s">
        <v>668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2</v>
      </c>
      <c r="Q171">
        <v>0</v>
      </c>
      <c r="R171">
        <v>0</v>
      </c>
      <c r="S171">
        <v>0</v>
      </c>
      <c r="T171" t="s">
        <v>584</v>
      </c>
      <c r="U171">
        <v>0</v>
      </c>
      <c r="V171" t="s">
        <v>872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2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</v>
      </c>
    </row>
    <row r="172" spans="1:46" x14ac:dyDescent="0.2">
      <c r="A172" s="18" t="s">
        <v>1111</v>
      </c>
      <c r="B172" s="18" t="s">
        <v>1112</v>
      </c>
      <c r="C172" s="20" t="s">
        <v>228</v>
      </c>
      <c r="D172" s="19">
        <v>41436</v>
      </c>
      <c r="E172" s="19">
        <v>41440</v>
      </c>
      <c r="F172" s="17">
        <v>3000</v>
      </c>
      <c r="G172" t="s">
        <v>668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2</v>
      </c>
      <c r="T172" t="s">
        <v>584</v>
      </c>
      <c r="U172">
        <v>0</v>
      </c>
      <c r="V172" t="s">
        <v>872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</row>
    <row r="173" spans="1:46" x14ac:dyDescent="0.2">
      <c r="A173" s="18" t="s">
        <v>1113</v>
      </c>
      <c r="B173" s="18" t="s">
        <v>1114</v>
      </c>
      <c r="C173" s="20" t="s">
        <v>1115</v>
      </c>
      <c r="D173" s="19">
        <v>41491</v>
      </c>
      <c r="E173" s="19">
        <v>41495</v>
      </c>
      <c r="F173" s="17">
        <v>3000</v>
      </c>
      <c r="G173" t="s">
        <v>668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2</v>
      </c>
      <c r="T173" t="s">
        <v>584</v>
      </c>
      <c r="U173">
        <v>0</v>
      </c>
      <c r="V173" t="s">
        <v>872</v>
      </c>
      <c r="W173">
        <v>0</v>
      </c>
      <c r="X173">
        <v>2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</row>
    <row r="174" spans="1:46" x14ac:dyDescent="0.2">
      <c r="A174" s="18" t="s">
        <v>1116</v>
      </c>
      <c r="B174" s="18" t="s">
        <v>1117</v>
      </c>
      <c r="C174" s="20" t="s">
        <v>1118</v>
      </c>
      <c r="D174" s="19">
        <v>41518</v>
      </c>
      <c r="E174" s="19">
        <v>41524</v>
      </c>
      <c r="F174" s="17">
        <v>15000</v>
      </c>
      <c r="G174" t="s">
        <v>668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6</v>
      </c>
      <c r="P174">
        <v>1</v>
      </c>
      <c r="Q174">
        <v>0</v>
      </c>
      <c r="R174">
        <v>0</v>
      </c>
      <c r="S174">
        <v>6</v>
      </c>
      <c r="T174" t="s">
        <v>584</v>
      </c>
      <c r="U174">
        <v>0</v>
      </c>
      <c r="V174" t="s">
        <v>872</v>
      </c>
      <c r="W174">
        <v>0</v>
      </c>
      <c r="X174">
        <v>6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6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</v>
      </c>
    </row>
    <row r="175" spans="1:46" x14ac:dyDescent="0.2">
      <c r="A175" s="18" t="s">
        <v>1119</v>
      </c>
      <c r="B175" s="18" t="s">
        <v>1120</v>
      </c>
      <c r="C175" s="20" t="s">
        <v>729</v>
      </c>
      <c r="D175" s="19">
        <v>41606</v>
      </c>
      <c r="E175" s="19">
        <v>41609</v>
      </c>
      <c r="F175" s="17">
        <v>65000</v>
      </c>
      <c r="G175" t="s">
        <v>668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60</v>
      </c>
      <c r="P175">
        <v>1</v>
      </c>
      <c r="Q175">
        <v>0</v>
      </c>
      <c r="R175">
        <v>0</v>
      </c>
      <c r="S175">
        <v>60</v>
      </c>
      <c r="T175" t="s">
        <v>584</v>
      </c>
      <c r="U175">
        <v>0</v>
      </c>
      <c r="V175" t="s">
        <v>872</v>
      </c>
      <c r="W175">
        <v>0</v>
      </c>
      <c r="X175">
        <v>60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60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</v>
      </c>
    </row>
    <row r="176" spans="1:46" x14ac:dyDescent="0.2">
      <c r="A176" s="18" t="s">
        <v>1121</v>
      </c>
      <c r="B176" s="18" t="s">
        <v>1122</v>
      </c>
      <c r="C176" s="20" t="s">
        <v>784</v>
      </c>
      <c r="D176" s="19">
        <v>41609</v>
      </c>
      <c r="E176" s="19">
        <v>41611</v>
      </c>
      <c r="F176" s="17">
        <v>6000</v>
      </c>
      <c r="G176" t="s">
        <v>668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</v>
      </c>
      <c r="P176">
        <v>0</v>
      </c>
      <c r="Q176">
        <v>0</v>
      </c>
      <c r="R176">
        <v>0</v>
      </c>
      <c r="S176">
        <v>4</v>
      </c>
      <c r="T176" t="s">
        <v>584</v>
      </c>
      <c r="U176">
        <v>0</v>
      </c>
      <c r="V176" t="s">
        <v>872</v>
      </c>
      <c r="W176">
        <v>0</v>
      </c>
      <c r="X176">
        <v>4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4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</row>
    <row r="177" spans="3:5" x14ac:dyDescent="0.2">
      <c r="C177" s="20"/>
      <c r="D177" s="19"/>
      <c r="E177" s="19"/>
    </row>
    <row r="178" spans="3:5" x14ac:dyDescent="0.2">
      <c r="C178" s="20"/>
      <c r="D178" s="19"/>
      <c r="E178" s="19"/>
    </row>
    <row r="179" spans="3:5" x14ac:dyDescent="0.2">
      <c r="C179" s="20"/>
      <c r="D179" s="19"/>
      <c r="E179" s="19"/>
    </row>
    <row r="180" spans="3:5" x14ac:dyDescent="0.2">
      <c r="C180" s="20"/>
      <c r="D180" s="19"/>
      <c r="E180" s="19"/>
    </row>
    <row r="181" spans="3:5" x14ac:dyDescent="0.2">
      <c r="C181" s="20"/>
      <c r="D181" s="19"/>
      <c r="E181" s="19"/>
    </row>
    <row r="182" spans="3:5" x14ac:dyDescent="0.2">
      <c r="C182" s="20"/>
      <c r="D182" s="19"/>
      <c r="E182" s="19"/>
    </row>
    <row r="183" spans="3:5" x14ac:dyDescent="0.2">
      <c r="C183" s="20"/>
      <c r="D183" s="19"/>
      <c r="E183" s="19"/>
    </row>
    <row r="184" spans="3:5" x14ac:dyDescent="0.2">
      <c r="C184" s="20"/>
      <c r="D184" s="19"/>
      <c r="E184" s="19"/>
    </row>
    <row r="185" spans="3:5" x14ac:dyDescent="0.2">
      <c r="C185" s="20"/>
      <c r="D185" s="19"/>
      <c r="E185" s="19"/>
    </row>
    <row r="186" spans="3:5" x14ac:dyDescent="0.2">
      <c r="C186" s="20"/>
      <c r="D186" s="19"/>
      <c r="E186" s="17"/>
    </row>
  </sheetData>
  <sheetProtection password="D86B" sheet="1" objects="1" scenarios="1"/>
  <phoneticPr fontId="0" type="noConversion"/>
  <pageMargins left="0.75" right="0.75" top="1" bottom="1" header="0" footer="0"/>
  <pageSetup paperSize="9" scale="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3:F42"/>
  <sheetViews>
    <sheetView showGridLines="0" topLeftCell="A10" workbookViewId="0">
      <selection activeCell="B29" sqref="B29"/>
    </sheetView>
  </sheetViews>
  <sheetFormatPr baseColWidth="10" defaultRowHeight="12.75" x14ac:dyDescent="0.2"/>
  <cols>
    <col min="1" max="1" width="31.28515625" style="62" customWidth="1"/>
    <col min="2" max="2" width="11.5703125" style="63" bestFit="1" customWidth="1"/>
    <col min="3" max="3" width="23.7109375" style="62" customWidth="1"/>
    <col min="4" max="16384" width="11.42578125" style="62"/>
  </cols>
  <sheetData>
    <row r="3" spans="1:6" ht="21" x14ac:dyDescent="0.35">
      <c r="D3" s="64" t="s">
        <v>558</v>
      </c>
    </row>
    <row r="5" spans="1:6" ht="21" x14ac:dyDescent="0.35">
      <c r="C5" s="65"/>
      <c r="D5" s="64" t="s">
        <v>559</v>
      </c>
      <c r="E5" s="65"/>
    </row>
    <row r="6" spans="1:6" x14ac:dyDescent="0.2">
      <c r="C6" s="65"/>
      <c r="D6" s="65"/>
      <c r="E6" s="65"/>
    </row>
    <row r="7" spans="1:6" ht="28.5" x14ac:dyDescent="0.45">
      <c r="C7" s="65"/>
      <c r="D7" s="66" t="s">
        <v>560</v>
      </c>
      <c r="E7" s="65"/>
    </row>
    <row r="8" spans="1:6" ht="28.5" x14ac:dyDescent="0.45">
      <c r="A8" s="67" t="s">
        <v>561</v>
      </c>
      <c r="C8" s="101">
        <f ca="1">TODAY()</f>
        <v>41355</v>
      </c>
      <c r="D8" s="68"/>
    </row>
    <row r="9" spans="1:6" ht="28.5" x14ac:dyDescent="0.45">
      <c r="A9" s="67" t="s">
        <v>562</v>
      </c>
      <c r="C9" s="62" t="s">
        <v>563</v>
      </c>
      <c r="D9" s="68"/>
    </row>
    <row r="10" spans="1:6" ht="28.5" x14ac:dyDescent="0.45">
      <c r="A10" s="67" t="s">
        <v>564</v>
      </c>
      <c r="C10" s="62" t="s">
        <v>565</v>
      </c>
    </row>
    <row r="11" spans="1:6" ht="13.5" thickBot="1" x14ac:dyDescent="0.25">
      <c r="A11" s="69"/>
      <c r="B11" s="70"/>
      <c r="C11" s="69"/>
      <c r="D11" s="69"/>
      <c r="E11" s="69"/>
      <c r="F11" s="69"/>
    </row>
    <row r="12" spans="1:6" ht="13.5" thickTop="1" x14ac:dyDescent="0.2">
      <c r="A12" s="71"/>
      <c r="B12" s="72"/>
      <c r="C12" s="71"/>
      <c r="D12" s="71"/>
      <c r="E12" s="71"/>
      <c r="F12" s="71"/>
    </row>
    <row r="13" spans="1:6" x14ac:dyDescent="0.2">
      <c r="A13" s="71" t="s">
        <v>566</v>
      </c>
      <c r="B13" s="72"/>
      <c r="C13" s="71"/>
      <c r="D13" s="71"/>
      <c r="E13" s="71"/>
      <c r="F13" s="71"/>
    </row>
    <row r="14" spans="1:6" x14ac:dyDescent="0.2">
      <c r="A14" s="71"/>
      <c r="B14" s="72"/>
      <c r="C14" s="71"/>
      <c r="D14" s="71"/>
      <c r="E14" s="71"/>
      <c r="F14" s="71"/>
    </row>
    <row r="15" spans="1:6" x14ac:dyDescent="0.2">
      <c r="A15" s="71" t="s">
        <v>567</v>
      </c>
      <c r="B15" s="72"/>
      <c r="C15" s="71"/>
      <c r="D15" s="71"/>
      <c r="E15" s="71"/>
      <c r="F15" s="71"/>
    </row>
    <row r="16" spans="1:6" x14ac:dyDescent="0.2">
      <c r="A16" s="62" t="s">
        <v>568</v>
      </c>
    </row>
    <row r="21" spans="1:4" x14ac:dyDescent="0.2">
      <c r="A21" s="62" t="s">
        <v>34</v>
      </c>
      <c r="B21" s="63" t="str">
        <f>PRINCIPAL!C8</f>
        <v>Sergio de Céspedes Rodríguez</v>
      </c>
    </row>
    <row r="23" spans="1:4" x14ac:dyDescent="0.2">
      <c r="A23" s="62" t="s">
        <v>1</v>
      </c>
      <c r="B23" s="63" t="str">
        <f>PRINCIPAL!C9</f>
        <v>44576869-V</v>
      </c>
    </row>
    <row r="25" spans="1:4" x14ac:dyDescent="0.2">
      <c r="A25" s="62" t="s">
        <v>4</v>
      </c>
      <c r="B25" s="63" t="str">
        <f>LIQUIDACION!G12</f>
        <v>Concentración Juvenil Mixta 13-422</v>
      </c>
    </row>
    <row r="27" spans="1:4" x14ac:dyDescent="0.2">
      <c r="A27" s="62" t="s">
        <v>569</v>
      </c>
      <c r="B27" s="63">
        <f>PRINCIPAL!E20</f>
        <v>0</v>
      </c>
    </row>
    <row r="29" spans="1:4" ht="15.75" x14ac:dyDescent="0.25">
      <c r="A29" s="73" t="s">
        <v>625</v>
      </c>
      <c r="B29" s="74">
        <v>0.26</v>
      </c>
      <c r="D29" s="75"/>
    </row>
    <row r="31" spans="1:4" x14ac:dyDescent="0.2">
      <c r="A31" s="62" t="s">
        <v>597</v>
      </c>
      <c r="B31" s="284" t="str">
        <f>RETRIBUCIONES!B7</f>
        <v>65500</v>
      </c>
    </row>
    <row r="33" spans="1:4" x14ac:dyDescent="0.2">
      <c r="A33" s="62" t="s">
        <v>598</v>
      </c>
      <c r="B33" s="63">
        <f>RETRIBUCIONES!N7</f>
        <v>0</v>
      </c>
    </row>
    <row r="35" spans="1:4" x14ac:dyDescent="0.2">
      <c r="A35" s="62" t="s">
        <v>599</v>
      </c>
      <c r="B35" s="63" t="str">
        <f>RETRIBUCIONES!O7</f>
        <v/>
      </c>
    </row>
    <row r="38" spans="1:4" x14ac:dyDescent="0.2">
      <c r="A38" s="62" t="s">
        <v>570</v>
      </c>
    </row>
    <row r="42" spans="1:4" x14ac:dyDescent="0.2">
      <c r="D42" s="76" t="s">
        <v>571</v>
      </c>
    </row>
  </sheetData>
  <sheetProtection password="D86B" sheet="1" objects="1" scenarios="1"/>
  <pageMargins left="0.7" right="0.7" top="0.75" bottom="0.75" header="0.3" footer="0.3"/>
  <pageSetup paperSize="9"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55FD58-4153-43C3-8144-8301E3BB319A}"/>
</file>

<file path=customXml/itemProps2.xml><?xml version="1.0" encoding="utf-8"?>
<ds:datastoreItem xmlns:ds="http://schemas.openxmlformats.org/officeDocument/2006/customXml" ds:itemID="{5902B3F9-8B0B-4415-93DA-24D3DAD86B74}"/>
</file>

<file path=customXml/itemProps3.xml><?xml version="1.0" encoding="utf-8"?>
<ds:datastoreItem xmlns:ds="http://schemas.openxmlformats.org/officeDocument/2006/customXml" ds:itemID="{A11AAB15-FEF2-4444-A436-775FCB7C1C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DIARIO</vt:lpstr>
      <vt:lpstr>RETRIBUCIONES</vt:lpstr>
      <vt:lpstr>TRANSFERENCIA</vt:lpstr>
      <vt:lpstr>PRINCIPAL</vt:lpstr>
      <vt:lpstr>LIQUIDACION</vt:lpstr>
      <vt:lpstr>ACTUACIONES</vt:lpstr>
      <vt:lpstr>boises</vt:lpstr>
      <vt:lpstr>boises!Área_de_impresión</vt:lpstr>
      <vt:lpstr>PRINCIPAL!Área_de_impresión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CTJUVENIL</cp:lastModifiedBy>
  <cp:lastPrinted>2012-11-29T10:37:31Z</cp:lastPrinted>
  <dcterms:created xsi:type="dcterms:W3CDTF">2000-02-28T15:23:16Z</dcterms:created>
  <dcterms:modified xsi:type="dcterms:W3CDTF">2013-03-22T11:26:09Z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