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5" yWindow="-15" windowWidth="5880" windowHeight="3735" tabRatio="986" activeTab="3"/>
  </bookViews>
  <sheets>
    <sheet name="TRANSFERENCIA" sheetId="10" r:id="rId1"/>
    <sheet name="DIARIO" sheetId="6" r:id="rId2"/>
    <sheet name="RETRIB. DIRECTIVOS Y OTROS" sheetId="7" r:id="rId3"/>
    <sheet name="LIQUIDACION" sheetId="1" r:id="rId4"/>
    <sheet name="CALCULOS" sheetId="2" r:id="rId5"/>
    <sheet name="ACTUACIONES" sheetId="8" r:id="rId6"/>
    <sheet name="INSTRUCCIONES" sheetId="11" r:id="rId7"/>
  </sheets>
  <externalReferences>
    <externalReference r:id="rId8"/>
  </externalReferences>
  <calcPr calcId="124519"/>
</workbook>
</file>

<file path=xl/calcChain.xml><?xml version="1.0" encoding="utf-8"?>
<calcChain xmlns="http://schemas.openxmlformats.org/spreadsheetml/2006/main">
  <c r="F12" i="1"/>
  <c r="C7" i="2"/>
  <c r="H6"/>
  <c r="C6"/>
  <c r="G5"/>
  <c r="H4"/>
  <c r="D4"/>
  <c r="D3"/>
  <c r="E54" i="1"/>
  <c r="E56" l="1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55"/>
  <c r="F11" i="7" l="1"/>
  <c r="F10"/>
  <c r="F9"/>
  <c r="F8"/>
  <c r="F7"/>
  <c r="F6"/>
  <c r="H7" i="6"/>
  <c r="H6"/>
  <c r="J54" i="1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233"/>
  <c r="J234"/>
  <c r="J235"/>
  <c r="J53"/>
  <c r="B32" i="2" l="1"/>
  <c r="C32"/>
  <c r="D32"/>
  <c r="E32"/>
  <c r="F32"/>
  <c r="G32"/>
  <c r="H32"/>
  <c r="I32"/>
  <c r="J32"/>
  <c r="K32"/>
  <c r="L32"/>
  <c r="A32"/>
  <c r="C16" i="7"/>
  <c r="E16" i="6"/>
  <c r="C13" i="10"/>
  <c r="B17"/>
  <c r="A11"/>
  <c r="K26" i="1"/>
  <c r="P6" i="7"/>
  <c r="I6" s="1"/>
  <c r="K25" i="1"/>
  <c r="I10" i="7"/>
  <c r="M10" s="1"/>
  <c r="I7"/>
  <c r="L7" s="1"/>
  <c r="M7" s="1"/>
  <c r="F26" i="1"/>
  <c r="H7" i="2"/>
  <c r="J10" s="1"/>
  <c r="C2" i="6"/>
  <c r="F7" s="1"/>
  <c r="G7"/>
  <c r="G6"/>
  <c r="A7"/>
  <c r="A8"/>
  <c r="A9"/>
  <c r="A6"/>
  <c r="K22" i="1"/>
  <c r="F22" s="1"/>
  <c r="K21"/>
  <c r="B2" i="10"/>
  <c r="H25" i="1"/>
  <c r="F25"/>
  <c r="I25"/>
  <c r="C2" i="7"/>
  <c r="D10" s="1"/>
  <c r="E10"/>
  <c r="D8"/>
  <c r="E9"/>
  <c r="E8"/>
  <c r="E7"/>
  <c r="E6"/>
  <c r="D10" i="2" l="1"/>
  <c r="H10"/>
  <c r="K28" i="1" s="1"/>
  <c r="L10" i="2"/>
  <c r="K31" i="1" s="1"/>
  <c r="K30"/>
  <c r="K16"/>
  <c r="B10" i="2"/>
  <c r="F10"/>
  <c r="K18" i="1" s="1"/>
  <c r="K15"/>
  <c r="L6" i="7"/>
  <c r="K6" i="6"/>
  <c r="F6"/>
  <c r="D6" i="7"/>
  <c r="I11"/>
  <c r="M11" s="1"/>
  <c r="M6"/>
  <c r="D9"/>
  <c r="D7"/>
  <c r="I9" l="1"/>
  <c r="M9" s="1"/>
  <c r="M10" i="2"/>
  <c r="K7" i="6"/>
  <c r="K10" s="1"/>
  <c r="I8" i="7"/>
  <c r="M8" s="1"/>
  <c r="K32" i="1"/>
  <c r="E41" s="1"/>
  <c r="M12" i="7" l="1"/>
  <c r="E42" i="1"/>
  <c r="A16" i="10" s="1"/>
  <c r="B42" i="1" l="1"/>
</calcChain>
</file>

<file path=xl/comments1.xml><?xml version="1.0" encoding="utf-8"?>
<comments xmlns="http://schemas.openxmlformats.org/spreadsheetml/2006/main">
  <authors>
    <author>JAVIER OLIVA</author>
  </authors>
  <commentList>
    <comment ref="F3" authorId="0">
      <text>
        <r>
          <rPr>
            <b/>
            <i/>
            <sz val="10"/>
            <color indexed="10"/>
            <rFont val="Tahoma"/>
            <family val="2"/>
          </rPr>
          <t>PUEDE CONSULTAR CÓMO CUMPLIMENTAR ESTA
HOJA DE LIQUIDACIÓN ACCEDIENDO A LA PESTAÑA "INSTRUCCIONES"</t>
        </r>
      </text>
    </comment>
  </commentList>
</comments>
</file>

<file path=xl/sharedStrings.xml><?xml version="1.0" encoding="utf-8"?>
<sst xmlns="http://schemas.openxmlformats.org/spreadsheetml/2006/main" count="1555" uniqueCount="1041">
  <si>
    <t>Nombre y apellidos</t>
  </si>
  <si>
    <t>D.N.I.</t>
  </si>
  <si>
    <t>Cargo que desempeña</t>
  </si>
  <si>
    <t>Grupo</t>
  </si>
  <si>
    <t>Motivo del desplazamiento</t>
  </si>
  <si>
    <t>Lugar</t>
  </si>
  <si>
    <t>País</t>
  </si>
  <si>
    <t>GASTOS DE LOCOMOCION</t>
  </si>
  <si>
    <t>-</t>
  </si>
  <si>
    <t xml:space="preserve">Transporte regular (*): </t>
  </si>
  <si>
    <t xml:space="preserve">        Ferrocarril</t>
  </si>
  <si>
    <t xml:space="preserve"> Importe</t>
  </si>
  <si>
    <t xml:space="preserve">        Avión</t>
  </si>
  <si>
    <t xml:space="preserve">        Autobús</t>
  </si>
  <si>
    <t xml:space="preserve">        Otros</t>
  </si>
  <si>
    <t xml:space="preserve">Vehículo propio     </t>
  </si>
  <si>
    <t>Kms. recorridos</t>
  </si>
  <si>
    <t>Importe/km</t>
  </si>
  <si>
    <t>Importe</t>
  </si>
  <si>
    <t>Otros gastos desplazamiento:</t>
  </si>
  <si>
    <t>GASTOS POR DIETAS</t>
  </si>
  <si>
    <t>Nº Días</t>
  </si>
  <si>
    <t>TOTAL GASTOS</t>
  </si>
  <si>
    <t>Madrid,   a</t>
  </si>
  <si>
    <t xml:space="preserve">    Conforme</t>
  </si>
  <si>
    <t>EL PRESIDENTE</t>
  </si>
  <si>
    <t>P. Fondos</t>
  </si>
  <si>
    <t>Gastos</t>
  </si>
  <si>
    <t>Justificantes que se adjuntan</t>
  </si>
  <si>
    <t xml:space="preserve">         Billetes originales</t>
  </si>
  <si>
    <t xml:space="preserve">         Factura Hotel</t>
  </si>
  <si>
    <t xml:space="preserve">         Otros</t>
  </si>
  <si>
    <t>Cambio Divisa</t>
  </si>
  <si>
    <t>MANUTENCION</t>
  </si>
  <si>
    <t>Tipo</t>
  </si>
  <si>
    <t>Número</t>
  </si>
  <si>
    <t>Descripción</t>
  </si>
  <si>
    <t>Actuación</t>
  </si>
  <si>
    <t>Actividad</t>
  </si>
  <si>
    <t>Clave</t>
  </si>
  <si>
    <t>%Ret</t>
  </si>
  <si>
    <t>C</t>
  </si>
  <si>
    <t>Importe Ret.</t>
  </si>
  <si>
    <t>Neto</t>
  </si>
  <si>
    <t>A pagar</t>
  </si>
  <si>
    <t>Conc. Retr.</t>
  </si>
  <si>
    <t>Nombre:</t>
  </si>
  <si>
    <t>Fecha</t>
  </si>
  <si>
    <t>Nº Asiento</t>
  </si>
  <si>
    <t>Nº de cuenta</t>
  </si>
  <si>
    <t>Debe</t>
  </si>
  <si>
    <t>Haber</t>
  </si>
  <si>
    <t>F</t>
  </si>
  <si>
    <t>Z</t>
  </si>
  <si>
    <t>Tipo Contr.</t>
  </si>
  <si>
    <t>Cta. Contr.</t>
  </si>
  <si>
    <t>Nº Doc.</t>
  </si>
  <si>
    <t>07</t>
  </si>
  <si>
    <t>08</t>
  </si>
  <si>
    <t>09</t>
  </si>
  <si>
    <t>16</t>
  </si>
  <si>
    <t>Cód. Depart.</t>
  </si>
  <si>
    <t>Comentarios:</t>
  </si>
  <si>
    <t>Cód. Programa</t>
  </si>
  <si>
    <t>L</t>
  </si>
  <si>
    <t>B</t>
  </si>
  <si>
    <t xml:space="preserve"> bancario del cambio oficial.</t>
  </si>
  <si>
    <t>Fecha inicio</t>
  </si>
  <si>
    <t>Fecha fin</t>
  </si>
  <si>
    <t>(*) Es imprescincible para su justificación la presentación del justificante original.En el caso de viajes al extranjero se adjuntará documento</t>
  </si>
  <si>
    <t>A DETERMINAR</t>
  </si>
  <si>
    <t xml:space="preserve">         Matrícula</t>
  </si>
  <si>
    <t>GASTOS DE MANUTENCIÓN</t>
  </si>
  <si>
    <t>GASTOS DE ALOJAMIENTO (*)</t>
  </si>
  <si>
    <t>Fechas del desplazamiento</t>
  </si>
  <si>
    <t>EL INTERESADO - Recibí</t>
  </si>
  <si>
    <t>EPGA QS</t>
  </si>
  <si>
    <t>LPGA QS</t>
  </si>
  <si>
    <t>LET QS</t>
  </si>
  <si>
    <t>PROGRAMA NEO-PRO</t>
  </si>
  <si>
    <t>ALPS TOUR</t>
  </si>
  <si>
    <t>COMISIÓN DELEGADA</t>
  </si>
  <si>
    <t>JUNTA DIRECTIVA</t>
  </si>
  <si>
    <t>REUNIONES COMITÉS TÉCNICOS</t>
  </si>
  <si>
    <r>
      <t xml:space="preserve">Itinerario </t>
    </r>
    <r>
      <rPr>
        <u/>
        <sz val="10"/>
        <rFont val="Calibri"/>
        <family val="2"/>
      </rPr>
      <t xml:space="preserve">                 </t>
    </r>
  </si>
  <si>
    <t>JUSTIFICACIÓN DE GASTOS POR INDEMNIZACIONES DE CARACTER INDIVIDUAL</t>
  </si>
  <si>
    <t>Importe manutención según recibos</t>
  </si>
  <si>
    <t>Importe alojamiento según recibos</t>
  </si>
  <si>
    <t>FECHA</t>
  </si>
  <si>
    <t>ORDENANTE</t>
  </si>
  <si>
    <t>CÓDICO CUENTA CLIENTE DE CARGO O IBAN</t>
  </si>
  <si>
    <t>REAL FEDERACIÓN ESPAÑOLA DE GOLF</t>
  </si>
  <si>
    <t>IBAN:</t>
  </si>
  <si>
    <t>ENTIDAD   OFICINA   D.C.   Nº DE CUENTA</t>
  </si>
  <si>
    <t>2038 2488  11 6000121578</t>
  </si>
  <si>
    <t>POR ORDEN DE:</t>
  </si>
  <si>
    <t>BENEFICIARIO</t>
  </si>
  <si>
    <t>CÓDICO CUENTA CLIENTE DE ABONO O IBAN</t>
  </si>
  <si>
    <t>IMPORTE NOMINAL</t>
  </si>
  <si>
    <t>TIPO GASTO</t>
  </si>
  <si>
    <t>COMISION</t>
  </si>
  <si>
    <t>IMPORTE TOTAL</t>
  </si>
  <si>
    <t>CONCEPTO:</t>
  </si>
  <si>
    <t>Firma</t>
  </si>
  <si>
    <t>ORDEN DE TRANSFERENCIA CAJA MADRID</t>
  </si>
  <si>
    <t>Devuelve</t>
  </si>
  <si>
    <t>Nº Cuenta corriente</t>
  </si>
  <si>
    <t>VºBº</t>
  </si>
  <si>
    <t>España</t>
  </si>
  <si>
    <t xml:space="preserve">       REAL FEDERACIÓN ESPAÑOLA DE GOLF</t>
  </si>
  <si>
    <t>FERROCARRIL</t>
  </si>
  <si>
    <t>AVION</t>
  </si>
  <si>
    <t>ALOJAMIENTO</t>
  </si>
  <si>
    <t>Trofeo VIP</t>
  </si>
  <si>
    <t>CNG, Madrid</t>
  </si>
  <si>
    <t>ASAMBLEA LIQUIDACIÓN PRESUPUESTOS</t>
  </si>
  <si>
    <t>CNG, MADRID</t>
  </si>
  <si>
    <t>REUNIONES PRESIDENTE CON FFAA</t>
  </si>
  <si>
    <t>GREEN-SECTION</t>
  </si>
  <si>
    <t>VARIOS</t>
  </si>
  <si>
    <t>€</t>
  </si>
  <si>
    <t>Divisa</t>
  </si>
  <si>
    <t>12-001</t>
  </si>
  <si>
    <t>MATCH CUADRANGULAR</t>
  </si>
  <si>
    <t>Costa Ballena, Jerez</t>
  </si>
  <si>
    <t>12-002</t>
  </si>
  <si>
    <t>COPA BALEARES</t>
  </si>
  <si>
    <t>Mallorca</t>
  </si>
  <si>
    <t>12-003</t>
  </si>
  <si>
    <t>MATCH FRANCIA-ESPAÑA (SUB-18)</t>
  </si>
  <si>
    <t>PAU</t>
  </si>
  <si>
    <t>12-004</t>
  </si>
  <si>
    <t>Cº INTERNACIONAL DE PORTUGAL</t>
  </si>
  <si>
    <t>MONTADO G.R</t>
  </si>
  <si>
    <t>12-005</t>
  </si>
  <si>
    <t>Cº INTERNACIONAL ESPAÑA. COPA SM EL REY</t>
  </si>
  <si>
    <t>MALLORCA</t>
  </si>
  <si>
    <t>12-006</t>
  </si>
  <si>
    <t>CONCENTRACIÓN</t>
  </si>
  <si>
    <t>12-007</t>
  </si>
  <si>
    <t>COPA ANDALUCÍA</t>
  </si>
  <si>
    <t>LA CAÑADA (CÁDIZ)</t>
  </si>
  <si>
    <t>12-008</t>
  </si>
  <si>
    <t>COPA SOTOGRANDE</t>
  </si>
  <si>
    <t>SOTOGRANDE, CÁDIZ</t>
  </si>
  <si>
    <t>12-009</t>
  </si>
  <si>
    <t>Cº ESPAÑA JUNIOR Y BOYS</t>
  </si>
  <si>
    <t>12-010</t>
  </si>
  <si>
    <t>Cº DE BARCELONA</t>
  </si>
  <si>
    <t>EL PRAT, BARCELONA</t>
  </si>
  <si>
    <t>12-011</t>
  </si>
  <si>
    <t>LYTHAM TROPHY</t>
  </si>
  <si>
    <t>ROYAL LYTHAM</t>
  </si>
  <si>
    <t>12-012</t>
  </si>
  <si>
    <t>Cº DE CANARIAS</t>
  </si>
  <si>
    <t>12-013</t>
  </si>
  <si>
    <t>ST. ANDREWS LINKS TROPHY</t>
  </si>
  <si>
    <t>ST. ANDREWS</t>
  </si>
  <si>
    <t>12-014</t>
  </si>
  <si>
    <t>BRITISH AMATEUR</t>
  </si>
  <si>
    <t>ROYAL TROON</t>
  </si>
  <si>
    <t>12-015</t>
  </si>
  <si>
    <t>BRABAZON TROPHY</t>
  </si>
  <si>
    <t>WALTON HEATH</t>
  </si>
  <si>
    <t>12-016</t>
  </si>
  <si>
    <t>CONCENTRACIÓN PREP.Cº EUROPA SUB-18 EQ.</t>
  </si>
  <si>
    <t>12-017</t>
  </si>
  <si>
    <t>Cº MUNDO UNIVERSITARIO</t>
  </si>
  <si>
    <t>LIBEREC</t>
  </si>
  <si>
    <t>12-018</t>
  </si>
  <si>
    <t>CHIBERTA GRAND PRIX</t>
  </si>
  <si>
    <t>CHIBERTA</t>
  </si>
  <si>
    <t>12-019</t>
  </si>
  <si>
    <t>Cº EUROPA SUB-18 EQUIPOS</t>
  </si>
  <si>
    <t>LIDINGÖ G.C.</t>
  </si>
  <si>
    <t>12-020</t>
  </si>
  <si>
    <t>BIARRITZ CUP</t>
  </si>
  <si>
    <t>BIARRITZ</t>
  </si>
  <si>
    <t>12-021</t>
  </si>
  <si>
    <t>GRAND PRIX DE LANDES</t>
  </si>
  <si>
    <t>HOSSEGOR</t>
  </si>
  <si>
    <t>12-022</t>
  </si>
  <si>
    <t>Cº ESPAÑA ABSOLUTO</t>
  </si>
  <si>
    <t>PEDREÑA, SANTANDER</t>
  </si>
  <si>
    <t>12-023</t>
  </si>
  <si>
    <t>CARRIS TROPHY</t>
  </si>
  <si>
    <t>ROYALCINQUE PORTS</t>
  </si>
  <si>
    <t>12-024</t>
  </si>
  <si>
    <t>Cº EUROPA INDIVIDUAL</t>
  </si>
  <si>
    <t>12-025</t>
  </si>
  <si>
    <t>Cº INTERNACIONAL DE FINLANDIA</t>
  </si>
  <si>
    <t>HELSINKI</t>
  </si>
  <si>
    <t>12-026</t>
  </si>
  <si>
    <t>BRITISH BOYS</t>
  </si>
  <si>
    <t>NOTTS &amp; COXMOOR</t>
  </si>
  <si>
    <t>12-027</t>
  </si>
  <si>
    <t>JACQUES LEGLISE TROPHY (SUB-18)</t>
  </si>
  <si>
    <t>PORTMARNOCK</t>
  </si>
  <si>
    <t>12-028</t>
  </si>
  <si>
    <t>ST. ANDREWS TROPHY (ABSOLUTO)</t>
  </si>
  <si>
    <t>12-029</t>
  </si>
  <si>
    <t>Cº INTERTERRITORIAL JR. 1ª DIVISIÓN</t>
  </si>
  <si>
    <t>PAIS VASCO</t>
  </si>
  <si>
    <t>12-030</t>
  </si>
  <si>
    <t>Cº INTERNACIONAL JUNIOR</t>
  </si>
  <si>
    <t>TOLEDO</t>
  </si>
  <si>
    <t>12-031</t>
  </si>
  <si>
    <t>Cº INTERCLUBS DE ESPAÑA</t>
  </si>
  <si>
    <t>VALENCIA</t>
  </si>
  <si>
    <t>12-032</t>
  </si>
  <si>
    <t>Cº DEL MUNDO ABSOLUTO POR EQUIPOS</t>
  </si>
  <si>
    <t>ANTALYA</t>
  </si>
  <si>
    <t>12-033</t>
  </si>
  <si>
    <t>Cº INTERTERRITORIAL 2ª DIVISIÓN</t>
  </si>
  <si>
    <t>12-034</t>
  </si>
  <si>
    <t>COPA EUROPA DE CLUBS</t>
  </si>
  <si>
    <t>12-035</t>
  </si>
  <si>
    <t>CONCENTRACIÓN TOMMY HORTON</t>
  </si>
  <si>
    <t>12-036</t>
  </si>
  <si>
    <t>Cº INT. ESPAÑA STROKE PLAY FEMENINO</t>
  </si>
  <si>
    <t>ALICANTE</t>
  </si>
  <si>
    <t>12-037</t>
  </si>
  <si>
    <t>Cº INTERNACIONAL DE PORTUGAL FEM</t>
  </si>
  <si>
    <t>12-038</t>
  </si>
  <si>
    <t>Cº INT.ESPAÑA .COPA SM REINA</t>
  </si>
  <si>
    <t>EL VALLE, MURCIA</t>
  </si>
  <si>
    <t>12-039</t>
  </si>
  <si>
    <t>12-040</t>
  </si>
  <si>
    <t>Cº EUROPEO DE NACIONES</t>
  </si>
  <si>
    <t>12-041</t>
  </si>
  <si>
    <t>Cº DE MADRID. PUNTUABLE RANKINGS NAC.</t>
  </si>
  <si>
    <t>EL ENCIN, MADRID</t>
  </si>
  <si>
    <t>12-042</t>
  </si>
  <si>
    <t>Cº INTERNCIONAL DE FRANCIA JR. FEM.</t>
  </si>
  <si>
    <t>ST. CLOUD, PARÍS</t>
  </si>
  <si>
    <t>12-043</t>
  </si>
  <si>
    <t>Cº INTERNACIONAL DE IRLANDA</t>
  </si>
  <si>
    <t>THE ISLAND GC, DUBLÍN</t>
  </si>
  <si>
    <t>12-044</t>
  </si>
  <si>
    <t>Cº NACIONAL ESPAÑA INDIVIDUAL FEM.</t>
  </si>
  <si>
    <t>EL SALER, VALENCIA</t>
  </si>
  <si>
    <t>12-045</t>
  </si>
  <si>
    <t>CONCENTRACIÓN PRE-EUROPEO SUB 18</t>
  </si>
  <si>
    <t>12-046</t>
  </si>
  <si>
    <t>BRITISH LADIES AMATEUR CHAMPIONSHIP</t>
  </si>
  <si>
    <t>CARNOUSTIE</t>
  </si>
  <si>
    <t>12-047</t>
  </si>
  <si>
    <t>12-048</t>
  </si>
  <si>
    <t>Cº EUROPA GIRLS SUB-18 POR EQUIPOS</t>
  </si>
  <si>
    <t>12-049</t>
  </si>
  <si>
    <t>GRAND PRIX DE CHIBERTA</t>
  </si>
  <si>
    <t>12-050</t>
  </si>
  <si>
    <t>Cº INTERNACIONAL DE HOLANDA JR.</t>
  </si>
  <si>
    <t>TOXANDRIA</t>
  </si>
  <si>
    <t>12-051</t>
  </si>
  <si>
    <t>12-052</t>
  </si>
  <si>
    <t>Cº DE EUROPA INDIVIDUAL</t>
  </si>
  <si>
    <t>12-053</t>
  </si>
  <si>
    <t>BRITISH GIRLS AMATEUR CHAMPIONSHIP</t>
  </si>
  <si>
    <t>TENBY GC</t>
  </si>
  <si>
    <t>12-054</t>
  </si>
  <si>
    <t>INTERNACIONAL DE FINLANDIA FEM</t>
  </si>
  <si>
    <t>12-055</t>
  </si>
  <si>
    <t>BRITISH STROKE PLAY CHAMPIONSHIP</t>
  </si>
  <si>
    <t>SHANDON PARK</t>
  </si>
  <si>
    <t>12-056</t>
  </si>
  <si>
    <t>Cº INTERNACIONAL DE BÉLGICA JR. FEMENINO</t>
  </si>
  <si>
    <t>BRUSELAS</t>
  </si>
  <si>
    <t>12-057</t>
  </si>
  <si>
    <t>Cº DE EUROPA DE CLUBES</t>
  </si>
  <si>
    <t>12-058</t>
  </si>
  <si>
    <t>Cº DEL MUNDO</t>
  </si>
  <si>
    <t>12-059</t>
  </si>
  <si>
    <t>CONCENTRACIÓN 1ª PRE-TEMPORADA 2013</t>
  </si>
  <si>
    <t>12-060</t>
  </si>
  <si>
    <t>CONCENTRACIÓN 2ª PRE-TEMPORADA 2013</t>
  </si>
  <si>
    <t>12-061</t>
  </si>
  <si>
    <t>CONCENTRACIÓN 3ª PRE-TEMPORADA 2013</t>
  </si>
  <si>
    <t>12-062</t>
  </si>
  <si>
    <t>Cº INTERNACIONAL DE PORTUGAL (SUB-16)</t>
  </si>
  <si>
    <t>MONTADO G.C.</t>
  </si>
  <si>
    <t>12-063</t>
  </si>
  <si>
    <t>GRAND PRIX DE CHIBERTA SUB-16</t>
  </si>
  <si>
    <t>12-064</t>
  </si>
  <si>
    <t>MCGREGOR TROPHY-iNT.INGLATERRA SUB 16</t>
  </si>
  <si>
    <t>TREVOSE G.C.</t>
  </si>
  <si>
    <t>12-065</t>
  </si>
  <si>
    <t>EVIAN MATERS JR.-Cº EUROPA SUB-14</t>
  </si>
  <si>
    <t>EVIAN G.C.</t>
  </si>
  <si>
    <t>12-066</t>
  </si>
  <si>
    <t>EUROPEAN YOUNG MASTERS-Cº EUROPA SUB 16</t>
  </si>
  <si>
    <t>12-067</t>
  </si>
  <si>
    <t>XVI MATCH PORTUGAL-ESPAÑA SUB-16</t>
  </si>
  <si>
    <t>12-068</t>
  </si>
  <si>
    <t>REID TROPHY-INTERNAC. INGLATERRA SUB-14</t>
  </si>
  <si>
    <t>BLACKWELL G.C.</t>
  </si>
  <si>
    <t>12-069</t>
  </si>
  <si>
    <t>IX MATCH INGLATERRA-ESPAÑA SUB 16</t>
  </si>
  <si>
    <t>PANNAL G.C.</t>
  </si>
  <si>
    <t>12-070</t>
  </si>
  <si>
    <t>UNDER 16 OPEN STROKE PLA CHAMPIONSHIP</t>
  </si>
  <si>
    <t>12-071</t>
  </si>
  <si>
    <t>LACOSTE 4 NACIONES</t>
  </si>
  <si>
    <t>12-072</t>
  </si>
  <si>
    <t>MATCH ESPAÑA-FRANCIA</t>
  </si>
  <si>
    <t>12-073</t>
  </si>
  <si>
    <t>BECADOS-CONCENTRACIÓN</t>
  </si>
  <si>
    <t>MADRID</t>
  </si>
  <si>
    <t>12-074</t>
  </si>
  <si>
    <t>BECADOS-COMPETICIÓN</t>
  </si>
  <si>
    <t>12-075</t>
  </si>
  <si>
    <t>OPEN DE ESPAÑA DE GOLF</t>
  </si>
  <si>
    <t>12-076</t>
  </si>
  <si>
    <t>COMISIÓN ANTIDOPAJE</t>
  </si>
  <si>
    <t>ESPAÑA</t>
  </si>
  <si>
    <t>12-077</t>
  </si>
  <si>
    <t>ARBITRAJES</t>
  </si>
  <si>
    <t>ESPAÑA Y EXTRANJERO</t>
  </si>
  <si>
    <t>12-078</t>
  </si>
  <si>
    <t>COPA PUERTA DE HIERRO C.T.A.M</t>
  </si>
  <si>
    <t>12-079</t>
  </si>
  <si>
    <t>Cº INT.EQUIPOS C.T.A.MASCULINO</t>
  </si>
  <si>
    <t>12-080</t>
  </si>
  <si>
    <t>USPGA QA</t>
  </si>
  <si>
    <t>12-081</t>
  </si>
  <si>
    <t>LA MANGA (MURCIA)</t>
  </si>
  <si>
    <t>12-082</t>
  </si>
  <si>
    <t>FLORIDA</t>
  </si>
  <si>
    <t>12-083</t>
  </si>
  <si>
    <t>PGA CATALUÑA, GERONA</t>
  </si>
  <si>
    <t>12-084</t>
  </si>
  <si>
    <t>12-085</t>
  </si>
  <si>
    <t>COPA DE EUROPA DE NACIONES FEMENINA</t>
  </si>
  <si>
    <t>12-086</t>
  </si>
  <si>
    <t>12-087</t>
  </si>
  <si>
    <t>TORNEOS Y REUNIONES CTP</t>
  </si>
  <si>
    <t>12-088</t>
  </si>
  <si>
    <t>CIRCUITO BANESTO TOUR FEMENINO</t>
  </si>
  <si>
    <t>12-089</t>
  </si>
  <si>
    <t>Cº POR INVITACIÓN C.T.A. MASCULINO</t>
  </si>
  <si>
    <t>12-090</t>
  </si>
  <si>
    <t>Cº INT.ALEMANIA FEMENINO</t>
  </si>
  <si>
    <t>12-091</t>
  </si>
  <si>
    <t>US WOMEN´S AMATEUR</t>
  </si>
  <si>
    <t>VANDERBILT LEYENDS</t>
  </si>
  <si>
    <t>12-092</t>
  </si>
  <si>
    <t>Cº POR INVITACIÓN CTA FEMENINO</t>
  </si>
  <si>
    <t>12-093</t>
  </si>
  <si>
    <t>Cº PROFESIONALES RECOMENDADOS CTAF</t>
  </si>
  <si>
    <t>A DE TERMINAR</t>
  </si>
  <si>
    <t>12-094</t>
  </si>
  <si>
    <t>MATCH ESPAÑA-SUECIA</t>
  </si>
  <si>
    <t>12-400</t>
  </si>
  <si>
    <t>PUNTUABLES JUVENILES</t>
  </si>
  <si>
    <t>MURCIA Y OTROS A DETERMINAR</t>
  </si>
  <si>
    <t>12-401</t>
  </si>
  <si>
    <t>TROFEO CLUBS SIN CAMPO</t>
  </si>
  <si>
    <t>12-402</t>
  </si>
  <si>
    <t>Cº NACIONAL INDIVIDUAL CADETES</t>
  </si>
  <si>
    <t>NOVO SANCTI PETRI, CÁDIZ</t>
  </si>
  <si>
    <t>12-403</t>
  </si>
  <si>
    <t>Cº NACIONAL INDIVIDUAL INF, ALEV Y BENJ</t>
  </si>
  <si>
    <t>LA MANGA CLUB</t>
  </si>
  <si>
    <t>12-404</t>
  </si>
  <si>
    <t>Cº NACIONAL POR EQUIPOS INFANTIL DE ESPA</t>
  </si>
  <si>
    <t>GUADALHORCE, C.G. (MÁLAGA)</t>
  </si>
  <si>
    <t>12-405</t>
  </si>
  <si>
    <t>Cº INTERTERRITORIAL SUB-25 FEM-2ª DIV.</t>
  </si>
  <si>
    <t>CG CASTILLA-LA MANCHA, ALBACET</t>
  </si>
  <si>
    <t>12-406</t>
  </si>
  <si>
    <t>Cº INTERTERRITORIAL CADETES MASCULINO</t>
  </si>
  <si>
    <t>C.G. COSTA ADEJE, CANARIAS</t>
  </si>
  <si>
    <t>12-407</t>
  </si>
  <si>
    <t>Cº INTERTERRITORIAL INFANTIL DE ESPAÑA</t>
  </si>
  <si>
    <t>C.G.EL PUERTO, CÁDIZ</t>
  </si>
  <si>
    <t>12-408</t>
  </si>
  <si>
    <t>CONCENTRACIÓN BENJAMINES Y ALEVINES MIXT</t>
  </si>
  <si>
    <t>12-409</t>
  </si>
  <si>
    <t>CONCENTRACIÓN JUVENIL FEM. FEB.-ESPAÑA A</t>
  </si>
  <si>
    <t>12-410</t>
  </si>
  <si>
    <t>CONCENTRACIÓN JUVENIL MASC.FEB.ESPAÑA A</t>
  </si>
  <si>
    <t>12-411</t>
  </si>
  <si>
    <t>CONCENTRACION JUVENIL MIXTA-ESPAÑA B</t>
  </si>
  <si>
    <t>12-412</t>
  </si>
  <si>
    <t>CONCENTRACIÓN JUVENIL FEM MARZO-ESPAÑA A</t>
  </si>
  <si>
    <t>12-413</t>
  </si>
  <si>
    <t>CONCENTRACIÓN JUVENIL MASC.MAR-ESPAÑA A</t>
  </si>
  <si>
    <t>12-414</t>
  </si>
  <si>
    <t>CONCENTRACIÓN JUV. MIXTA ABR. ESPAÑA B</t>
  </si>
  <si>
    <t>12-415</t>
  </si>
  <si>
    <t>CONCENTRACIÓN JUV.L MIXTA MARZO ESPAÑA B</t>
  </si>
  <si>
    <t>12-416</t>
  </si>
  <si>
    <t>CONCENTRACIÓN FINAL ZONALES</t>
  </si>
  <si>
    <t>12-417</t>
  </si>
  <si>
    <t>CONCENTRACIÓN FINAL RANKING JUVENIL</t>
  </si>
  <si>
    <t>LA SELLA, ALICANTE</t>
  </si>
  <si>
    <t>12-418</t>
  </si>
  <si>
    <t>CONCENTRACIÓN GRAL.-PRE TEMPORADA 2013</t>
  </si>
  <si>
    <t>C.G.ESCORPIÓN, VALENCIA</t>
  </si>
  <si>
    <t>12-419</t>
  </si>
  <si>
    <t>12-420</t>
  </si>
  <si>
    <t>TORNEO VISA</t>
  </si>
  <si>
    <t>a DETERMINAR</t>
  </si>
  <si>
    <t>12-421</t>
  </si>
  <si>
    <t>GOLF ADAPTADO</t>
  </si>
  <si>
    <t>12-422</t>
  </si>
  <si>
    <t>I PUNTUABLE NACIONAL P&amp;P</t>
  </si>
  <si>
    <t>GREEN PADOCK</t>
  </si>
  <si>
    <t>12-423</t>
  </si>
  <si>
    <t>II PUNTUABLE NACIONAL P&amp;P</t>
  </si>
  <si>
    <t>POZO DO LAGO</t>
  </si>
  <si>
    <t>12-424</t>
  </si>
  <si>
    <t>III PUNTUABLE NACIONAL P&amp;P</t>
  </si>
  <si>
    <t>LOMAS STI.PETRI</t>
  </si>
  <si>
    <t>12-425</t>
  </si>
  <si>
    <t>IV PUNTUABLE NACIONAL P&amp;P</t>
  </si>
  <si>
    <t>LA ALMARZA</t>
  </si>
  <si>
    <t>12-426</t>
  </si>
  <si>
    <t>Cº ESPAÑA FEMENINO P&amp;P</t>
  </si>
  <si>
    <t>GOLF COLMENAR, MADRID</t>
  </si>
  <si>
    <t>12-427</t>
  </si>
  <si>
    <t>Cº ESPAÑA MASCULINO P&amp;P</t>
  </si>
  <si>
    <t>SIERRA CORTINA FINESTRAT, VALE</t>
  </si>
  <si>
    <t>12-428</t>
  </si>
  <si>
    <t>Cº INTERTERRITORIAL P&amp;P</t>
  </si>
  <si>
    <t>ALHAURIN GCC, MÁLAGA</t>
  </si>
  <si>
    <t>12-429</t>
  </si>
  <si>
    <t>Cº ESPAÑA SENIORS P&amp;P</t>
  </si>
  <si>
    <t>TORRE DE HERCULES, CORUÑA</t>
  </si>
  <si>
    <t>12-430</t>
  </si>
  <si>
    <t>Cº ESPAÑA SUB-16 P&amp;P</t>
  </si>
  <si>
    <t>DEVA GOLF, GIJÓN</t>
  </si>
  <si>
    <t>12-431</t>
  </si>
  <si>
    <t>Cº ESPAÑA INTERCLUBS P&amp;P</t>
  </si>
  <si>
    <t>ST.JORDI, CASTELLÓN</t>
  </si>
  <si>
    <t>12-432</t>
  </si>
  <si>
    <t>Cº ESPAÑA DOBLES P&amp;P</t>
  </si>
  <si>
    <t>LAS PALMERAS, CANARIAS</t>
  </si>
  <si>
    <t>12-433</t>
  </si>
  <si>
    <t>IPPA Cº EUROPA P&amp;P</t>
  </si>
  <si>
    <t>12-434</t>
  </si>
  <si>
    <t>IPPA-INTERNATIONAL STROKE PLAY P&amp;P</t>
  </si>
  <si>
    <t>SOLBIATE OLONA, MILAN</t>
  </si>
  <si>
    <t>12-435</t>
  </si>
  <si>
    <t>IPPA SENIORS INTERNATIONAL OPEN P&amp;P</t>
  </si>
  <si>
    <t>ROMA</t>
  </si>
  <si>
    <t>12-436</t>
  </si>
  <si>
    <t>OPEN SAN MARINO P&amp;P</t>
  </si>
  <si>
    <t>RIMINI</t>
  </si>
  <si>
    <t>12-437</t>
  </si>
  <si>
    <t>OPEN ALBANIA P&amp;P</t>
  </si>
  <si>
    <t>MILAN</t>
  </si>
  <si>
    <t>12-438</t>
  </si>
  <si>
    <t>EROPEAN CLUB CUP P&amp;P</t>
  </si>
  <si>
    <t>SALIES DU SALAT</t>
  </si>
  <si>
    <t>12-439</t>
  </si>
  <si>
    <t>OPEN INGLATERRA P&amp;P</t>
  </si>
  <si>
    <t>CATHAM</t>
  </si>
  <si>
    <t>12-440</t>
  </si>
  <si>
    <t>OPEN IBÉRICO P&amp;P</t>
  </si>
  <si>
    <t>SEVILLA</t>
  </si>
  <si>
    <t>12-441</t>
  </si>
  <si>
    <t>MAT ESPAÑA-PORTUGAL P&amp;P</t>
  </si>
  <si>
    <t>12-442</t>
  </si>
  <si>
    <t>OPEN ITALIA P&amp;P</t>
  </si>
  <si>
    <t>12-443</t>
  </si>
  <si>
    <t>SLOPE SYSTEM-VALORACIÓN CAMPO</t>
  </si>
  <si>
    <t>12-444</t>
  </si>
  <si>
    <t>VARIOS C.T. JUVENIL</t>
  </si>
  <si>
    <t>12-445</t>
  </si>
  <si>
    <t>Cº INTERTERRITORIAL 2ªDIV.JUV-FEM</t>
  </si>
  <si>
    <t>LAS PINAILLAS</t>
  </si>
  <si>
    <t>12-446</t>
  </si>
  <si>
    <t>Cº ESPAÑA SENIOR PROFESIONAL</t>
  </si>
  <si>
    <t>12-447</t>
  </si>
  <si>
    <t>Cº ESPAÑA FEMENINO PROFESIONAL</t>
  </si>
  <si>
    <t>12-448</t>
  </si>
  <si>
    <t>ORGANIZACIÓN TORNEOS</t>
  </si>
  <si>
    <t>12-449</t>
  </si>
  <si>
    <t>CONCENTRACIONES CTAM-NCAA</t>
  </si>
  <si>
    <t>12-450</t>
  </si>
  <si>
    <t>TORNEOS JUEGO CORTO</t>
  </si>
  <si>
    <t>12-451</t>
  </si>
  <si>
    <t>BECAS ST. ANDREWS</t>
  </si>
  <si>
    <t>12-452</t>
  </si>
  <si>
    <t>Cº INDIV.ESPAÑA 3ª-4ª CTA FEMNINO</t>
  </si>
  <si>
    <t>TALAYUELA</t>
  </si>
  <si>
    <t>12-453</t>
  </si>
  <si>
    <t>COPA ESPAÑA  MAYORES 35 CTA FEMENINO</t>
  </si>
  <si>
    <t>MEIS</t>
  </si>
  <si>
    <t>12-454</t>
  </si>
  <si>
    <t>Cº INTERCLUBS CTA FEMENINO</t>
  </si>
  <si>
    <t>TERRAMAR</t>
  </si>
  <si>
    <t>12-455</t>
  </si>
  <si>
    <t>Cº ESPAÑA CADETES CTAFEMENINO</t>
  </si>
  <si>
    <t>NOVO SANCTI PETRI</t>
  </si>
  <si>
    <t>12-456</t>
  </si>
  <si>
    <t>Cº ESPAÑA DOBLES MIXTO CTA FEMENINO</t>
  </si>
  <si>
    <t>LOMAS-BOSQUE</t>
  </si>
  <si>
    <t>12-457</t>
  </si>
  <si>
    <t>COMITE TECNICO A.FEMENINO</t>
  </si>
  <si>
    <t>12-600</t>
  </si>
  <si>
    <t>CURSILLOS REGLAS</t>
  </si>
  <si>
    <t>A DETERMONAR</t>
  </si>
  <si>
    <t>12-601</t>
  </si>
  <si>
    <t>CURSOS C.T.CAMPOS</t>
  </si>
  <si>
    <t>12-602</t>
  </si>
  <si>
    <t>CURSOS FORMACIÓN C.T.JUVENIL</t>
  </si>
  <si>
    <t>12-603</t>
  </si>
  <si>
    <t>CURSO HARDY/UTLEY/VISION 54</t>
  </si>
  <si>
    <t>12-604</t>
  </si>
  <si>
    <t>ESCUELA NACIONAL GOLF PROFESIONAL</t>
  </si>
  <si>
    <t>12-605</t>
  </si>
  <si>
    <t>OTROS CURSOS (TPI)</t>
  </si>
  <si>
    <t>12-800</t>
  </si>
  <si>
    <t>12-801</t>
  </si>
  <si>
    <t>ASAMBLEA APROBACIÓN PRESUPUESTO</t>
  </si>
  <si>
    <t>12-802</t>
  </si>
  <si>
    <t>12-803</t>
  </si>
  <si>
    <t>12-804</t>
  </si>
  <si>
    <t>12-805</t>
  </si>
  <si>
    <t>12-806</t>
  </si>
  <si>
    <t>12-807</t>
  </si>
  <si>
    <t>12-808</t>
  </si>
  <si>
    <t>12-809</t>
  </si>
  <si>
    <t>12-810</t>
  </si>
  <si>
    <t>12-811</t>
  </si>
  <si>
    <t>ASAMBLEA P&amp;P</t>
  </si>
  <si>
    <t>12-900</t>
  </si>
  <si>
    <t>Cº ESPAÑA SENIOR MASCULINO</t>
  </si>
  <si>
    <t>VILLAITANA G.C. (ALICANTE)</t>
  </si>
  <si>
    <t>12-901</t>
  </si>
  <si>
    <t>Cº ESPAÑA INTERNAC.SENIOR MASCULINO</t>
  </si>
  <si>
    <t>LAS COLINAS DE CAMPOAMOR(ALICA</t>
  </si>
  <si>
    <t>12-902</t>
  </si>
  <si>
    <t>Cº EUROPA INDIVIDUAL SENIORS MASCULINO</t>
  </si>
  <si>
    <t>ACHENSEE</t>
  </si>
  <si>
    <t>12-903</t>
  </si>
  <si>
    <t>BRITISH SENIOR</t>
  </si>
  <si>
    <t>MACHYNYS PENINSULA</t>
  </si>
  <si>
    <t>12-904</t>
  </si>
  <si>
    <t>Cº EUROPA SENIORS POR EQUIPOS MASCULINO</t>
  </si>
  <si>
    <t>ESTORIL</t>
  </si>
  <si>
    <t>12-905</t>
  </si>
  <si>
    <t>Cº ESPAÑA SENIOR FEMENINO</t>
  </si>
  <si>
    <t>ATALAYA PARK</t>
  </si>
  <si>
    <t>12-906</t>
  </si>
  <si>
    <t>GRAN PREMIO SENIOR FEMENINO (PUNT)</t>
  </si>
  <si>
    <t>VILLAITANA</t>
  </si>
  <si>
    <t>12-907</t>
  </si>
  <si>
    <t>Cº ESPAÑA SENIOR DOBLE FEMENINO</t>
  </si>
  <si>
    <t>CALATAYUD</t>
  </si>
  <si>
    <t>12-908</t>
  </si>
  <si>
    <t>BRITISH LADIES SENIOR</t>
  </si>
  <si>
    <t>HUNSTANTON G.C.</t>
  </si>
  <si>
    <t>12-909</t>
  </si>
  <si>
    <t>Cº INTERNACIONAL DE ESPAÑA SENIOR FEMENI</t>
  </si>
  <si>
    <t>LA MANGA</t>
  </si>
  <si>
    <t>12-910</t>
  </si>
  <si>
    <t>Cº DE EUROPA INDIVIDUAL SENIOR FEMENINO</t>
  </si>
  <si>
    <t>12-911</t>
  </si>
  <si>
    <t>Cº EUROPA SENIOR FEMENINO POR EQUIPOS</t>
  </si>
  <si>
    <t>12-912</t>
  </si>
  <si>
    <t>MASTER SENIOR</t>
  </si>
  <si>
    <t>Nº</t>
  </si>
  <si>
    <t>de</t>
  </si>
  <si>
    <t>septiembre</t>
  </si>
  <si>
    <t>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</si>
  <si>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</si>
  <si>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</si>
  <si>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</si>
  <si>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</si>
  <si>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</si>
  <si>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</si>
  <si>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</si>
  <si>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</si>
  <si>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</si>
  <si>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</si>
  <si>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diciembre</t>
  </si>
  <si>
    <t>AFG</t>
  </si>
  <si>
    <t>Afganistan</t>
  </si>
  <si>
    <t>AHO</t>
  </si>
  <si>
    <t>Antillas Holandesas</t>
  </si>
  <si>
    <t>ALB</t>
  </si>
  <si>
    <t>Albania</t>
  </si>
  <si>
    <t>ALG</t>
  </si>
  <si>
    <t>Argelia</t>
  </si>
  <si>
    <t>AND</t>
  </si>
  <si>
    <t>Andorra</t>
  </si>
  <si>
    <t>ANG</t>
  </si>
  <si>
    <t>Angola</t>
  </si>
  <si>
    <t>ANT</t>
  </si>
  <si>
    <t>Antigua y Barbuda</t>
  </si>
  <si>
    <t>ANU</t>
  </si>
  <si>
    <t>Anguila</t>
  </si>
  <si>
    <t>ARG</t>
  </si>
  <si>
    <t>Argentina</t>
  </si>
  <si>
    <t>ARM</t>
  </si>
  <si>
    <t>Armenia</t>
  </si>
  <si>
    <t>ARU</t>
  </si>
  <si>
    <t>Aruba</t>
  </si>
  <si>
    <t>ASA</t>
  </si>
  <si>
    <t>Samoa Americana</t>
  </si>
  <si>
    <t>AUS</t>
  </si>
  <si>
    <t>Australia</t>
  </si>
  <si>
    <t>AUT</t>
  </si>
  <si>
    <t>Austria</t>
  </si>
  <si>
    <t>AZE</t>
  </si>
  <si>
    <t>Azerbaidjan</t>
  </si>
  <si>
    <t>BAH</t>
  </si>
  <si>
    <t>Bahamas</t>
  </si>
  <si>
    <t>BAN</t>
  </si>
  <si>
    <t>Bangladesh</t>
  </si>
  <si>
    <t>BAR</t>
  </si>
  <si>
    <t>Barbados</t>
  </si>
  <si>
    <t>BDI</t>
  </si>
  <si>
    <t>Burundi</t>
  </si>
  <si>
    <t>BEL</t>
  </si>
  <si>
    <t>Bélgica</t>
  </si>
  <si>
    <t>BEN</t>
  </si>
  <si>
    <t>Benin</t>
  </si>
  <si>
    <t>BER</t>
  </si>
  <si>
    <t>Bermudas</t>
  </si>
  <si>
    <t>BHU</t>
  </si>
  <si>
    <t>Bhutan</t>
  </si>
  <si>
    <t>BIH</t>
  </si>
  <si>
    <t>Bosnia-Herzegovina</t>
  </si>
  <si>
    <t>BIZ</t>
  </si>
  <si>
    <t>Belize</t>
  </si>
  <si>
    <t>BLR</t>
  </si>
  <si>
    <t>Belarus (Bielorrusia)</t>
  </si>
  <si>
    <t>BOL</t>
  </si>
  <si>
    <t>Bolivia</t>
  </si>
  <si>
    <t>BOT</t>
  </si>
  <si>
    <t>Botswana</t>
  </si>
  <si>
    <t>BRA</t>
  </si>
  <si>
    <t>Brasil</t>
  </si>
  <si>
    <t>BRN</t>
  </si>
  <si>
    <t>Bahrain</t>
  </si>
  <si>
    <t>BRU</t>
  </si>
  <si>
    <t>Brunei</t>
  </si>
  <si>
    <t>BUL</t>
  </si>
  <si>
    <t>Bulgaria</t>
  </si>
  <si>
    <t>BUR</t>
  </si>
  <si>
    <t>Burkina Faso</t>
  </si>
  <si>
    <t>CAF</t>
  </si>
  <si>
    <t>Republica Centroafricana</t>
  </si>
  <si>
    <t>CAM</t>
  </si>
  <si>
    <t>Camboya</t>
  </si>
  <si>
    <t>CAN</t>
  </si>
  <si>
    <t>Canada</t>
  </si>
  <si>
    <t>CAY</t>
  </si>
  <si>
    <t>I. Caiman</t>
  </si>
  <si>
    <t>CGO</t>
  </si>
  <si>
    <t>Congo Republica Popular</t>
  </si>
  <si>
    <t>CHA</t>
  </si>
  <si>
    <t>Chad</t>
  </si>
  <si>
    <t>CHI</t>
  </si>
  <si>
    <t>Chile</t>
  </si>
  <si>
    <t>CHN</t>
  </si>
  <si>
    <t>China Republica Popular</t>
  </si>
  <si>
    <t>CIV</t>
  </si>
  <si>
    <t>Costa de Marfil</t>
  </si>
  <si>
    <t>CMR</t>
  </si>
  <si>
    <t>Camerun</t>
  </si>
  <si>
    <t>COK</t>
  </si>
  <si>
    <t>I. Cook (Nueva Zelanda)</t>
  </si>
  <si>
    <t>COL</t>
  </si>
  <si>
    <t>Colombia</t>
  </si>
  <si>
    <t>COM</t>
  </si>
  <si>
    <t>Comores</t>
  </si>
  <si>
    <t>CPV</t>
  </si>
  <si>
    <t>Cabo Verde</t>
  </si>
  <si>
    <t>CRC</t>
  </si>
  <si>
    <t>Costa Rica</t>
  </si>
  <si>
    <t>CRO</t>
  </si>
  <si>
    <t>Croacia</t>
  </si>
  <si>
    <t>CUB</t>
  </si>
  <si>
    <t>Cuba</t>
  </si>
  <si>
    <t>CUC</t>
  </si>
  <si>
    <t>Curacao</t>
  </si>
  <si>
    <t>CYP</t>
  </si>
  <si>
    <t>Chipre</t>
  </si>
  <si>
    <t>CZE</t>
  </si>
  <si>
    <t>República Checa</t>
  </si>
  <si>
    <t>DEN</t>
  </si>
  <si>
    <t>Dinamarca</t>
  </si>
  <si>
    <t>DJI</t>
  </si>
  <si>
    <t>Djibuti</t>
  </si>
  <si>
    <t>DMA</t>
  </si>
  <si>
    <t>Dominica</t>
  </si>
  <si>
    <t>DOM</t>
  </si>
  <si>
    <t>Republica Dominicana</t>
  </si>
  <si>
    <t>ECU</t>
  </si>
  <si>
    <t>Ecuador</t>
  </si>
  <si>
    <t>EGY</t>
  </si>
  <si>
    <t>Egipto</t>
  </si>
  <si>
    <t>ENG</t>
  </si>
  <si>
    <t>Inglaterra</t>
  </si>
  <si>
    <t>ERI</t>
  </si>
  <si>
    <t>Eritrea</t>
  </si>
  <si>
    <t>ESA</t>
  </si>
  <si>
    <t>El Salvador</t>
  </si>
  <si>
    <t>ESC</t>
  </si>
  <si>
    <t>Escocia</t>
  </si>
  <si>
    <t>ESP</t>
  </si>
  <si>
    <t>EST</t>
  </si>
  <si>
    <t>Estonia</t>
  </si>
  <si>
    <t>ETH</t>
  </si>
  <si>
    <t>Etiopia</t>
  </si>
  <si>
    <t>FIJ</t>
  </si>
  <si>
    <t>I. Fiji</t>
  </si>
  <si>
    <t>FIN</t>
  </si>
  <si>
    <t>Finlandia</t>
  </si>
  <si>
    <t>FRA</t>
  </si>
  <si>
    <t>Francia</t>
  </si>
  <si>
    <t>GAB</t>
  </si>
  <si>
    <t>Gabon</t>
  </si>
  <si>
    <t>GAL</t>
  </si>
  <si>
    <t>Gales</t>
  </si>
  <si>
    <t>GAM</t>
  </si>
  <si>
    <t>Gambia</t>
  </si>
  <si>
    <t>GBR</t>
  </si>
  <si>
    <t>Gran Bretaña</t>
  </si>
  <si>
    <t>GBS</t>
  </si>
  <si>
    <t>Guinea-Bissau</t>
  </si>
  <si>
    <t>GEO</t>
  </si>
  <si>
    <t>Georgia</t>
  </si>
  <si>
    <t>GEQ</t>
  </si>
  <si>
    <t>Guinea Ecuatorial</t>
  </si>
  <si>
    <t>GER</t>
  </si>
  <si>
    <t>Alemania</t>
  </si>
  <si>
    <t>GHA</t>
  </si>
  <si>
    <t>Ghana</t>
  </si>
  <si>
    <t>GIB</t>
  </si>
  <si>
    <t>Gibraltar</t>
  </si>
  <si>
    <t>GRE</t>
  </si>
  <si>
    <t>Grecia</t>
  </si>
  <si>
    <t>GRN</t>
  </si>
  <si>
    <t>I. Granada</t>
  </si>
  <si>
    <t>GRO</t>
  </si>
  <si>
    <t>Groenlandia</t>
  </si>
  <si>
    <t>GUA</t>
  </si>
  <si>
    <t>Guatemala</t>
  </si>
  <si>
    <t>GUC</t>
  </si>
  <si>
    <t>Guinea-Conakry</t>
  </si>
  <si>
    <t>GUI</t>
  </si>
  <si>
    <t>Guinea</t>
  </si>
  <si>
    <t>GUM</t>
  </si>
  <si>
    <t>Guam</t>
  </si>
  <si>
    <t>GUY</t>
  </si>
  <si>
    <t>Guyana</t>
  </si>
  <si>
    <t>HAI</t>
  </si>
  <si>
    <t>Haiti</t>
  </si>
  <si>
    <t>HKG</t>
  </si>
  <si>
    <t>Hong-kong</t>
  </si>
  <si>
    <t>HOL</t>
  </si>
  <si>
    <t>Holanda</t>
  </si>
  <si>
    <t>HON</t>
  </si>
  <si>
    <t>Honduras</t>
  </si>
  <si>
    <t>HUN</t>
  </si>
  <si>
    <t>Hungria</t>
  </si>
  <si>
    <t>IMY</t>
  </si>
  <si>
    <t>I. Mayotte</t>
  </si>
  <si>
    <t>INA</t>
  </si>
  <si>
    <t>Indonesia</t>
  </si>
  <si>
    <t>IND</t>
  </si>
  <si>
    <t>India</t>
  </si>
  <si>
    <t>IOP</t>
  </si>
  <si>
    <t>Paises Participantes Independientes (B.92</t>
  </si>
  <si>
    <t>IRI</t>
  </si>
  <si>
    <t>Iran Republica Islamica</t>
  </si>
  <si>
    <t>IRL</t>
  </si>
  <si>
    <t>Irlanda (EIRE)</t>
  </si>
  <si>
    <t>IRQ</t>
  </si>
  <si>
    <t>Irak</t>
  </si>
  <si>
    <t>ISC</t>
  </si>
  <si>
    <t>I. del Canal ( Reino Unido)</t>
  </si>
  <si>
    <t>ISF</t>
  </si>
  <si>
    <t>I. Feroe (DIN)</t>
  </si>
  <si>
    <t>ISL</t>
  </si>
  <si>
    <t>Islandia</t>
  </si>
  <si>
    <t>ISM</t>
  </si>
  <si>
    <t xml:space="preserve"> I. de Man (Reino Unido)</t>
  </si>
  <si>
    <t>ISR</t>
  </si>
  <si>
    <t>Israel</t>
  </si>
  <si>
    <t>ISV</t>
  </si>
  <si>
    <t>I. Virgenes</t>
  </si>
  <si>
    <t>ITA</t>
  </si>
  <si>
    <t>Italia</t>
  </si>
  <si>
    <t>IVB</t>
  </si>
  <si>
    <t>I. Virgenes Britanicas</t>
  </si>
  <si>
    <t>JAM</t>
  </si>
  <si>
    <t>Jamaica</t>
  </si>
  <si>
    <t>JOR</t>
  </si>
  <si>
    <t>Jordania</t>
  </si>
  <si>
    <t>JPN</t>
  </si>
  <si>
    <t>Japon</t>
  </si>
  <si>
    <t>KAZ</t>
  </si>
  <si>
    <t>Kazakistan</t>
  </si>
  <si>
    <t>KEN</t>
  </si>
  <si>
    <t>Kenia</t>
  </si>
  <si>
    <t>KGZ</t>
  </si>
  <si>
    <t>Kirguizistan</t>
  </si>
  <si>
    <t>KIR</t>
  </si>
  <si>
    <t>Kiribati</t>
  </si>
  <si>
    <t>KOR</t>
  </si>
  <si>
    <t>Corea Republica de (sur)</t>
  </si>
  <si>
    <t>KSA</t>
  </si>
  <si>
    <t>Reino de Arabia Saudi</t>
  </si>
  <si>
    <t>KUW</t>
  </si>
  <si>
    <t>Kuwait</t>
  </si>
  <si>
    <t>LAO</t>
  </si>
  <si>
    <t>Laos Republica Democratica</t>
  </si>
  <si>
    <t>LAT</t>
  </si>
  <si>
    <t>Letonia</t>
  </si>
  <si>
    <t>LBA</t>
  </si>
  <si>
    <t>Libia</t>
  </si>
  <si>
    <t>LBR</t>
  </si>
  <si>
    <t>Liberia</t>
  </si>
  <si>
    <t>LCA</t>
  </si>
  <si>
    <t>Santa Lucia</t>
  </si>
  <si>
    <t>LES</t>
  </si>
  <si>
    <t>Leshoto</t>
  </si>
  <si>
    <t>LIB</t>
  </si>
  <si>
    <t>Libano</t>
  </si>
  <si>
    <t>LIE</t>
  </si>
  <si>
    <t>Liechtenstein</t>
  </si>
  <si>
    <t>LTU</t>
  </si>
  <si>
    <t>Lituania</t>
  </si>
  <si>
    <t>LUX</t>
  </si>
  <si>
    <t>Luxemburgo</t>
  </si>
  <si>
    <t>MAC</t>
  </si>
  <si>
    <t>Macao ( Portugal)</t>
  </si>
  <si>
    <t>MAD</t>
  </si>
  <si>
    <t>Madagascar</t>
  </si>
  <si>
    <t>MAG</t>
  </si>
  <si>
    <t>Malgache Republica</t>
  </si>
  <si>
    <t>MAR</t>
  </si>
  <si>
    <t>Marrecos</t>
  </si>
  <si>
    <t>MAS</t>
  </si>
  <si>
    <t>Malasia</t>
  </si>
  <si>
    <t>MAW</t>
  </si>
  <si>
    <t>Malawi</t>
  </si>
  <si>
    <t>MDA</t>
  </si>
  <si>
    <t>Moldavia Republica de</t>
  </si>
  <si>
    <t>MDV</t>
  </si>
  <si>
    <t>Maldivas</t>
  </si>
  <si>
    <t>MEX</t>
  </si>
  <si>
    <t>Mexico</t>
  </si>
  <si>
    <t>MGL</t>
  </si>
  <si>
    <t>Mongolia</t>
  </si>
  <si>
    <t>MIC</t>
  </si>
  <si>
    <t>Micronesia (Estados Federales)</t>
  </si>
  <si>
    <t>MKD</t>
  </si>
  <si>
    <t>Macedonia Republica</t>
  </si>
  <si>
    <t>MLI</t>
  </si>
  <si>
    <t>Mali</t>
  </si>
  <si>
    <t>MLT</t>
  </si>
  <si>
    <t>Malta</t>
  </si>
  <si>
    <t>MNT</t>
  </si>
  <si>
    <t>Montserrat (Reino Unido)</t>
  </si>
  <si>
    <t>MON</t>
  </si>
  <si>
    <t>Monaco</t>
  </si>
  <si>
    <t>MOZ</t>
  </si>
  <si>
    <t>Mozambique</t>
  </si>
  <si>
    <t>MRH</t>
  </si>
  <si>
    <t>I. Marianas Holandesas</t>
  </si>
  <si>
    <t>MRI</t>
  </si>
  <si>
    <t>I. Mauricio</t>
  </si>
  <si>
    <t>MRT</t>
  </si>
  <si>
    <t>Martinica (Francia)</t>
  </si>
  <si>
    <t>MSH</t>
  </si>
  <si>
    <t>I. Marshall</t>
  </si>
  <si>
    <t>MTN</t>
  </si>
  <si>
    <t>Mauritania</t>
  </si>
  <si>
    <t>MYA</t>
  </si>
  <si>
    <t>Myanmar Union de</t>
  </si>
  <si>
    <t>NAM</t>
  </si>
  <si>
    <t>Namibia</t>
  </si>
  <si>
    <t>NCA</t>
  </si>
  <si>
    <t>Nicaragua</t>
  </si>
  <si>
    <t>NEP</t>
  </si>
  <si>
    <t>Nepal</t>
  </si>
  <si>
    <t>NIG</t>
  </si>
  <si>
    <t>Niger</t>
  </si>
  <si>
    <t>NIR</t>
  </si>
  <si>
    <t>Irlanda del norte (Ulster)</t>
  </si>
  <si>
    <t>NIV</t>
  </si>
  <si>
    <t>Nive (Nueva Zelanda)</t>
  </si>
  <si>
    <t>NOR</t>
  </si>
  <si>
    <t>Noruega</t>
  </si>
  <si>
    <t>NRU</t>
  </si>
  <si>
    <t>Nauru</t>
  </si>
  <si>
    <t>NUC</t>
  </si>
  <si>
    <t>Nueva Caledonia (Francia)</t>
  </si>
  <si>
    <t>NZL</t>
  </si>
  <si>
    <t>Nueva Zelanda</t>
  </si>
  <si>
    <t>OMA</t>
  </si>
  <si>
    <t>Oman</t>
  </si>
  <si>
    <t>PAK</t>
  </si>
  <si>
    <t>Pakistan</t>
  </si>
  <si>
    <t>PAN</t>
  </si>
  <si>
    <t>Panama</t>
  </si>
  <si>
    <t>PAR</t>
  </si>
  <si>
    <t>Paraguay</t>
  </si>
  <si>
    <t>PER</t>
  </si>
  <si>
    <t>Peru</t>
  </si>
  <si>
    <t>PHI</t>
  </si>
  <si>
    <t>Filipinas</t>
  </si>
  <si>
    <t>PLE</t>
  </si>
  <si>
    <t>Palestina</t>
  </si>
  <si>
    <t>PNG</t>
  </si>
  <si>
    <t>Papua-Nueva Guinea</t>
  </si>
  <si>
    <t>POF</t>
  </si>
  <si>
    <t>Polinesia Francesa</t>
  </si>
  <si>
    <t>POL</t>
  </si>
  <si>
    <t>Polonia</t>
  </si>
  <si>
    <t>POR</t>
  </si>
  <si>
    <t>Portugal</t>
  </si>
  <si>
    <t>PRK</t>
  </si>
  <si>
    <t>Corea Republica Dem. Pop. de (Norte)</t>
  </si>
  <si>
    <t>PUR</t>
  </si>
  <si>
    <t>Puerto Rico</t>
  </si>
  <si>
    <t>QAT</t>
  </si>
  <si>
    <t>Qatar</t>
  </si>
  <si>
    <t>REN</t>
  </si>
  <si>
    <t>Reunion (Francia)</t>
  </si>
  <si>
    <t>ROM</t>
  </si>
  <si>
    <t>Rumania</t>
  </si>
  <si>
    <t>RSA</t>
  </si>
  <si>
    <t>Sudafrica Republica de</t>
  </si>
  <si>
    <t>RUS</t>
  </si>
  <si>
    <t>Rusia Federacion de</t>
  </si>
  <si>
    <t>RWA</t>
  </si>
  <si>
    <t>Ruanda</t>
  </si>
  <si>
    <t>SAM</t>
  </si>
  <si>
    <t>Samoa Occidental</t>
  </si>
  <si>
    <t>SEN</t>
  </si>
  <si>
    <t>Senegal</t>
  </si>
  <si>
    <t>SEY</t>
  </si>
  <si>
    <t>Seychelles</t>
  </si>
  <si>
    <t>SIN</t>
  </si>
  <si>
    <t>Singapur</t>
  </si>
  <si>
    <t>SKN</t>
  </si>
  <si>
    <t>San Kitts y Nevis</t>
  </si>
  <si>
    <t>SLE</t>
  </si>
  <si>
    <t>Sierra Leona</t>
  </si>
  <si>
    <t>SLO</t>
  </si>
  <si>
    <t>Eslovenia</t>
  </si>
  <si>
    <t>SMR</t>
  </si>
  <si>
    <t>San Marino</t>
  </si>
  <si>
    <t>SOL</t>
  </si>
  <si>
    <t>I. Salomon</t>
  </si>
  <si>
    <t>SOM</t>
  </si>
  <si>
    <t>Somalia</t>
  </si>
  <si>
    <t>SRI</t>
  </si>
  <si>
    <t>Sri Lanka</t>
  </si>
  <si>
    <t>STP</t>
  </si>
  <si>
    <t>Sto. Tome y Principe R.D.</t>
  </si>
  <si>
    <t>SUD</t>
  </si>
  <si>
    <t>Sudan</t>
  </si>
  <si>
    <t>SUI</t>
  </si>
  <si>
    <t>Suiza</t>
  </si>
  <si>
    <t>SUR</t>
  </si>
  <si>
    <t>Surinam</t>
  </si>
  <si>
    <t>SVK</t>
  </si>
  <si>
    <t>Eslovaquia</t>
  </si>
  <si>
    <t>SWE</t>
  </si>
  <si>
    <t>Suecia</t>
  </si>
  <si>
    <t>SWZ</t>
  </si>
  <si>
    <t>Suazilandia</t>
  </si>
  <si>
    <t>SYR</t>
  </si>
  <si>
    <t>Siria Republica Arabe</t>
  </si>
  <si>
    <t>TAH</t>
  </si>
  <si>
    <t>Polinesia Francesa Tahiti</t>
  </si>
  <si>
    <t>TAN</t>
  </si>
  <si>
    <t>Tanzania Republica Unida</t>
  </si>
  <si>
    <t>TGA</t>
  </si>
  <si>
    <t>Tonga</t>
  </si>
  <si>
    <t>THA</t>
  </si>
  <si>
    <t>Tailandia</t>
  </si>
  <si>
    <t>TJK</t>
  </si>
  <si>
    <t>Tayikistan</t>
  </si>
  <si>
    <t>TKM</t>
  </si>
  <si>
    <t>Turkmenistan</t>
  </si>
  <si>
    <t>TKS</t>
  </si>
  <si>
    <t>I. Turks y Caicos</t>
  </si>
  <si>
    <t>TOG</t>
  </si>
  <si>
    <t>Togo</t>
  </si>
  <si>
    <t>TPE</t>
  </si>
  <si>
    <t>China Taipe</t>
  </si>
  <si>
    <t>TRI</t>
  </si>
  <si>
    <t>Trinidad y Tobago</t>
  </si>
  <si>
    <t>TUN</t>
  </si>
  <si>
    <t>Tunez</t>
  </si>
  <si>
    <t>TUR</t>
  </si>
  <si>
    <t>Turquia</t>
  </si>
  <si>
    <t>UAE</t>
  </si>
  <si>
    <t>Emiratos Arabes Unidos</t>
  </si>
  <si>
    <t>UGA</t>
  </si>
  <si>
    <t>Uganda</t>
  </si>
  <si>
    <t>UKR</t>
  </si>
  <si>
    <t>Ucrania</t>
  </si>
  <si>
    <t>UMY</t>
  </si>
  <si>
    <t>Myanmar Union de (Antigua Birmania)</t>
  </si>
  <si>
    <t>URU</t>
  </si>
  <si>
    <t>Uruguay</t>
  </si>
  <si>
    <t>USA</t>
  </si>
  <si>
    <t>Estados Unidos de America</t>
  </si>
  <si>
    <t>UZB</t>
  </si>
  <si>
    <t>Uzbekistan</t>
  </si>
  <si>
    <t>VAN</t>
  </si>
  <si>
    <t>Vanuatu</t>
  </si>
  <si>
    <t>VAT</t>
  </si>
  <si>
    <t>Vaticano</t>
  </si>
  <si>
    <t>VEN</t>
  </si>
  <si>
    <t>Venezuela</t>
  </si>
  <si>
    <t>VIE</t>
  </si>
  <si>
    <t>Vietnam</t>
  </si>
  <si>
    <t>VIN</t>
  </si>
  <si>
    <t>San Vicente y Granadinas</t>
  </si>
  <si>
    <t>XXX</t>
  </si>
  <si>
    <t>Extranjero</t>
  </si>
  <si>
    <t>YEM</t>
  </si>
  <si>
    <t>Yemen Republica Democratica Pop. del</t>
  </si>
  <si>
    <t>YUG</t>
  </si>
  <si>
    <t>Yugoslavia</t>
  </si>
  <si>
    <t>ZAI</t>
  </si>
  <si>
    <t>Zaire</t>
  </si>
  <si>
    <t>ZAM</t>
  </si>
  <si>
    <t>Zambia</t>
  </si>
  <si>
    <t>ZIM</t>
  </si>
  <si>
    <t>Zimbabue</t>
  </si>
  <si>
    <t>INTRODUCIR  LA FECHA EN QUE SE HACE LA LIQUIDACIÓN</t>
  </si>
  <si>
    <t>ES NECESARIO CUMPLIMENTAR TODA LA CABECERA</t>
  </si>
  <si>
    <t>Fechas</t>
  </si>
  <si>
    <t>Tipo de cambio de divisa</t>
  </si>
  <si>
    <t>Varios</t>
  </si>
  <si>
    <t>OTROS DESPLAZ.</t>
  </si>
  <si>
    <t>Ejercicio</t>
  </si>
</sst>
</file>

<file path=xl/styles.xml><?xml version="1.0" encoding="utf-8"?>
<styleSheet xmlns="http://schemas.openxmlformats.org/spreadsheetml/2006/main">
  <numFmts count="6">
    <numFmt numFmtId="164" formatCode="\$#,##0_);\(\$#,##0\)"/>
    <numFmt numFmtId="165" formatCode="&quot;Madrid, a &quot;d\ &quot;de&quot;\ mmmm\ &quot;de &quot;yyyy"/>
    <numFmt numFmtId="166" formatCode="d\ &quot;de&quot;\ mmmm\ &quot;de &quot;\ yyyy"/>
    <numFmt numFmtId="167" formatCode="#,##0.00_);\(#,##0.00\)"/>
    <numFmt numFmtId="168" formatCode="#,##0.00\ &quot;€&quot;"/>
    <numFmt numFmtId="169" formatCode="_-[$€-2]* #,##0.00_-;\-[$€-2]* #,##0.00_-;_-[$€-2]* &quot;-&quot;??_-"/>
  </numFmts>
  <fonts count="62">
    <font>
      <sz val="10"/>
      <color indexed="0"/>
      <name val="MS Sans Serif"/>
    </font>
    <font>
      <b/>
      <sz val="10"/>
      <color indexed="0"/>
      <name val="MS Sans Serif"/>
      <family val="2"/>
    </font>
    <font>
      <sz val="10"/>
      <name val="MS Sans Serif"/>
      <family val="2"/>
    </font>
    <font>
      <sz val="18"/>
      <name val="Calibri"/>
      <family val="2"/>
    </font>
    <font>
      <sz val="10"/>
      <color indexed="0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i/>
      <sz val="12"/>
      <name val="Calibri"/>
      <family val="2"/>
    </font>
    <font>
      <b/>
      <sz val="10"/>
      <name val="Calibri"/>
      <family val="2"/>
    </font>
    <font>
      <sz val="18"/>
      <color indexed="8"/>
      <name val="Calibri"/>
      <family val="2"/>
    </font>
    <font>
      <sz val="10"/>
      <color indexed="9"/>
      <name val="Calibri"/>
      <family val="2"/>
    </font>
    <font>
      <sz val="10"/>
      <color indexed="10"/>
      <name val="Calibri"/>
      <family val="2"/>
    </font>
    <font>
      <u/>
      <sz val="10"/>
      <name val="Calibri"/>
      <family val="2"/>
    </font>
    <font>
      <sz val="10"/>
      <color indexed="8"/>
      <name val="Calibri"/>
      <family val="2"/>
    </font>
    <font>
      <sz val="7"/>
      <color indexed="8"/>
      <name val="Calibri"/>
      <family val="2"/>
    </font>
    <font>
      <sz val="7"/>
      <name val="Calibri"/>
      <family val="2"/>
    </font>
    <font>
      <sz val="14"/>
      <name val="Calibri"/>
      <family val="2"/>
    </font>
    <font>
      <sz val="14"/>
      <color indexed="8"/>
      <name val="Calibri"/>
      <family val="2"/>
    </font>
    <font>
      <sz val="8"/>
      <color indexed="8"/>
      <name val="Calibri"/>
      <family val="2"/>
    </font>
    <font>
      <sz val="8"/>
      <name val="Calibri"/>
      <family val="2"/>
    </font>
    <font>
      <sz val="8"/>
      <color indexed="0"/>
      <name val="Calibri"/>
      <family val="2"/>
    </font>
    <font>
      <sz val="10"/>
      <color indexed="8"/>
      <name val="Calibri"/>
      <family val="2"/>
      <scheme val="minor"/>
    </font>
    <font>
      <b/>
      <sz val="2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sz val="10"/>
      <color indexed="0"/>
      <name val="Calibri"/>
      <family val="2"/>
      <scheme val="minor"/>
    </font>
    <font>
      <sz val="2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</font>
    <font>
      <sz val="16"/>
      <name val="Calibri"/>
      <family val="2"/>
    </font>
    <font>
      <sz val="24"/>
      <name val="Calibri"/>
      <family val="2"/>
    </font>
    <font>
      <b/>
      <i/>
      <sz val="16"/>
      <name val="Calibri"/>
      <family val="2"/>
    </font>
    <font>
      <b/>
      <sz val="16"/>
      <name val="Calibri"/>
      <family val="2"/>
    </font>
    <font>
      <b/>
      <sz val="20"/>
      <name val="Calibri"/>
      <family val="2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  <font>
      <sz val="16"/>
      <name val="Calibri"/>
      <family val="2"/>
      <scheme val="minor"/>
    </font>
    <font>
      <b/>
      <sz val="22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color theme="0"/>
      <name val="Calibri"/>
      <family val="2"/>
    </font>
    <font>
      <sz val="10"/>
      <color rgb="FFFF0000"/>
      <name val="Calibri"/>
      <family val="2"/>
    </font>
    <font>
      <sz val="14"/>
      <color rgb="FFFF0000"/>
      <name val="Calibri"/>
      <family val="2"/>
    </font>
    <font>
      <u/>
      <sz val="14"/>
      <color rgb="FFFF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</font>
    <font>
      <b/>
      <sz val="14"/>
      <color indexed="8"/>
      <name val="Calibri"/>
      <family val="2"/>
      <scheme val="minor"/>
    </font>
    <font>
      <sz val="14"/>
      <color theme="0"/>
      <name val="Calibri"/>
      <family val="2"/>
    </font>
    <font>
      <sz val="12"/>
      <color theme="0"/>
      <name val="Calibri"/>
      <family val="2"/>
    </font>
    <font>
      <u/>
      <sz val="12"/>
      <color theme="0"/>
      <name val="Calibri"/>
      <family val="2"/>
    </font>
    <font>
      <sz val="18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0"/>
      <name val="MS Sans Serif"/>
      <family val="2"/>
    </font>
    <font>
      <sz val="7"/>
      <name val="MS Sans Serif"/>
      <family val="2"/>
    </font>
    <font>
      <b/>
      <sz val="12"/>
      <name val="Calibri"/>
      <family val="2"/>
    </font>
    <font>
      <b/>
      <i/>
      <sz val="10"/>
      <name val="Calibri"/>
      <family val="2"/>
      <scheme val="minor"/>
    </font>
    <font>
      <sz val="8"/>
      <name val="Calibri"/>
      <family val="2"/>
      <scheme val="minor"/>
    </font>
    <font>
      <b/>
      <i/>
      <sz val="10"/>
      <color indexed="1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246">
    <xf numFmtId="0" fontId="0" fillId="0" borderId="0" xfId="0"/>
    <xf numFmtId="0" fontId="1" fillId="0" borderId="0" xfId="0" applyFont="1"/>
    <xf numFmtId="0" fontId="4" fillId="0" borderId="0" xfId="0" applyFont="1" applyProtection="1"/>
    <xf numFmtId="0" fontId="3" fillId="0" borderId="0" xfId="0" applyFont="1" applyAlignment="1" applyProtection="1">
      <alignment horizontal="left" vertical="top"/>
    </xf>
    <xf numFmtId="0" fontId="5" fillId="0" borderId="0" xfId="0" applyFont="1" applyAlignment="1" applyProtection="1">
      <alignment horizontal="left" vertical="top"/>
    </xf>
    <xf numFmtId="0" fontId="6" fillId="0" borderId="0" xfId="0" applyFont="1" applyAlignment="1" applyProtection="1">
      <alignment horizontal="left" vertical="center"/>
    </xf>
    <xf numFmtId="0" fontId="3" fillId="0" borderId="1" xfId="0" applyFont="1" applyBorder="1" applyAlignment="1" applyProtection="1">
      <alignment horizontal="left" vertical="top"/>
    </xf>
    <xf numFmtId="0" fontId="5" fillId="0" borderId="0" xfId="0" applyFont="1" applyAlignment="1" applyProtection="1">
      <alignment horizontal="left"/>
    </xf>
    <xf numFmtId="0" fontId="7" fillId="0" borderId="1" xfId="0" applyFont="1" applyBorder="1" applyAlignment="1" applyProtection="1">
      <alignment horizontal="left" vertical="top"/>
    </xf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9" fillId="0" borderId="0" xfId="0" quotePrefix="1" applyFont="1" applyBorder="1" applyAlignment="1" applyProtection="1">
      <alignment horizontal="left"/>
    </xf>
    <xf numFmtId="0" fontId="5" fillId="0" borderId="0" xfId="0" quotePrefix="1" applyFont="1" applyAlignment="1" applyProtection="1">
      <alignment horizontal="left"/>
    </xf>
    <xf numFmtId="0" fontId="4" fillId="0" borderId="2" xfId="0" applyFont="1" applyBorder="1" applyAlignment="1" applyProtection="1"/>
    <xf numFmtId="0" fontId="5" fillId="0" borderId="2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 vertical="top"/>
    </xf>
    <xf numFmtId="0" fontId="10" fillId="0" borderId="0" xfId="0" applyFont="1" applyProtection="1"/>
    <xf numFmtId="0" fontId="4" fillId="0" borderId="0" xfId="0" applyFont="1" applyAlignment="1" applyProtection="1">
      <alignment horizontal="left"/>
    </xf>
    <xf numFmtId="0" fontId="4" fillId="0" borderId="0" xfId="0" applyFont="1" applyAlignment="1" applyProtection="1"/>
    <xf numFmtId="0" fontId="5" fillId="0" borderId="0" xfId="0" quotePrefix="1" applyFont="1" applyAlignment="1" applyProtection="1">
      <alignment horizontal="right"/>
    </xf>
    <xf numFmtId="0" fontId="5" fillId="0" borderId="0" xfId="0" quotePrefix="1" applyFont="1" applyAlignment="1" applyProtection="1">
      <alignment horizontal="right" vertical="top"/>
    </xf>
    <xf numFmtId="0" fontId="4" fillId="0" borderId="4" xfId="0" applyFont="1" applyBorder="1" applyAlignment="1" applyProtection="1"/>
    <xf numFmtId="0" fontId="5" fillId="0" borderId="4" xfId="0" applyFont="1" applyBorder="1" applyAlignment="1" applyProtection="1">
      <alignment horizontal="left"/>
    </xf>
    <xf numFmtId="0" fontId="5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right" vertical="top"/>
    </xf>
    <xf numFmtId="0" fontId="11" fillId="0" borderId="0" xfId="0" applyFont="1" applyProtection="1"/>
    <xf numFmtId="0" fontId="9" fillId="0" borderId="0" xfId="0" quotePrefix="1" applyFont="1" applyAlignment="1" applyProtection="1">
      <alignment horizontal="left"/>
    </xf>
    <xf numFmtId="0" fontId="5" fillId="0" borderId="6" xfId="0" applyFont="1" applyBorder="1" applyAlignment="1" applyProtection="1">
      <alignment horizontal="right" vertical="top"/>
    </xf>
    <xf numFmtId="0" fontId="5" fillId="0" borderId="1" xfId="0" quotePrefix="1" applyFont="1" applyBorder="1" applyAlignment="1" applyProtection="1">
      <alignment horizontal="left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/>
    <xf numFmtId="0" fontId="5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/>
    </xf>
    <xf numFmtId="0" fontId="5" fillId="0" borderId="0" xfId="0" applyFont="1" applyAlignment="1" applyProtection="1">
      <alignment horizontal="left" wrapText="1"/>
    </xf>
    <xf numFmtId="0" fontId="5" fillId="0" borderId="1" xfId="0" applyFont="1" applyBorder="1" applyAlignment="1" applyProtection="1">
      <alignment horizontal="left" wrapText="1"/>
    </xf>
    <xf numFmtId="3" fontId="4" fillId="0" borderId="1" xfId="0" applyNumberFormat="1" applyFont="1" applyBorder="1" applyAlignment="1" applyProtection="1">
      <alignment horizontal="center"/>
      <protection locked="0"/>
    </xf>
    <xf numFmtId="0" fontId="4" fillId="0" borderId="1" xfId="0" applyFont="1" applyBorder="1" applyProtection="1"/>
    <xf numFmtId="0" fontId="5" fillId="0" borderId="0" xfId="0" applyFont="1" applyAlignment="1" applyProtection="1">
      <alignment horizontal="right" wrapText="1"/>
    </xf>
    <xf numFmtId="0" fontId="5" fillId="0" borderId="6" xfId="0" applyFont="1" applyBorder="1" applyAlignment="1" applyProtection="1">
      <alignment horizontal="right" vertical="top" wrapText="1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horizontal="left"/>
    </xf>
    <xf numFmtId="0" fontId="13" fillId="0" borderId="0" xfId="0" applyFont="1" applyProtection="1"/>
    <xf numFmtId="0" fontId="5" fillId="0" borderId="0" xfId="0" applyFont="1" applyAlignment="1" applyProtection="1">
      <alignment horizontal="center" wrapText="1"/>
    </xf>
    <xf numFmtId="0" fontId="5" fillId="0" borderId="0" xfId="0" quotePrefix="1" applyFont="1" applyAlignment="1" applyProtection="1">
      <alignment horizontal="left" wrapText="1"/>
    </xf>
    <xf numFmtId="0" fontId="13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5" fillId="0" borderId="2" xfId="0" applyFont="1" applyBorder="1" applyAlignment="1" applyProtection="1">
      <alignment horizontal="left" vertical="top"/>
    </xf>
    <xf numFmtId="165" fontId="4" fillId="0" borderId="0" xfId="0" applyNumberFormat="1" applyFont="1" applyProtection="1"/>
    <xf numFmtId="22" fontId="5" fillId="0" borderId="0" xfId="0" applyNumberFormat="1" applyFont="1" applyAlignment="1" applyProtection="1">
      <alignment horizontal="right" vertical="top"/>
    </xf>
    <xf numFmtId="0" fontId="17" fillId="0" borderId="0" xfId="0" applyFont="1" applyProtection="1"/>
    <xf numFmtId="0" fontId="16" fillId="0" borderId="0" xfId="0" applyFont="1" applyFill="1" applyAlignment="1" applyProtection="1">
      <alignment horizontal="left" vertical="top"/>
    </xf>
    <xf numFmtId="0" fontId="16" fillId="3" borderId="0" xfId="0" applyFont="1" applyFill="1" applyAlignment="1" applyProtection="1">
      <alignment horizontal="left" vertical="top"/>
    </xf>
    <xf numFmtId="0" fontId="16" fillId="0" borderId="0" xfId="0" applyFont="1" applyAlignment="1" applyProtection="1">
      <alignment horizontal="left" vertical="top"/>
    </xf>
    <xf numFmtId="0" fontId="18" fillId="0" borderId="0" xfId="0" applyFont="1" applyProtection="1"/>
    <xf numFmtId="0" fontId="19" fillId="0" borderId="0" xfId="0" applyFont="1" applyAlignment="1" applyProtection="1">
      <alignment horizontal="left" vertical="top"/>
    </xf>
    <xf numFmtId="0" fontId="19" fillId="0" borderId="0" xfId="0" quotePrefix="1" applyFont="1" applyAlignment="1" applyProtection="1">
      <alignment horizontal="left"/>
    </xf>
    <xf numFmtId="0" fontId="20" fillId="0" borderId="0" xfId="0" applyFont="1" applyProtection="1"/>
    <xf numFmtId="0" fontId="20" fillId="0" borderId="0" xfId="0" quotePrefix="1" applyFont="1" applyAlignment="1" applyProtection="1">
      <alignment horizontal="left"/>
    </xf>
    <xf numFmtId="0" fontId="24" fillId="0" borderId="10" xfId="0" applyFont="1" applyBorder="1" applyAlignment="1" applyProtection="1">
      <alignment horizontal="center"/>
      <protection locked="0"/>
    </xf>
    <xf numFmtId="0" fontId="24" fillId="0" borderId="3" xfId="0" applyFont="1" applyBorder="1" applyAlignment="1" applyProtection="1">
      <alignment horizontal="center"/>
      <protection locked="0"/>
    </xf>
    <xf numFmtId="0" fontId="24" fillId="0" borderId="5" xfId="0" applyFont="1" applyBorder="1" applyAlignment="1" applyProtection="1">
      <alignment horizontal="center"/>
      <protection locked="0"/>
    </xf>
    <xf numFmtId="0" fontId="21" fillId="0" borderId="0" xfId="0" applyFont="1" applyProtection="1">
      <protection locked="0"/>
    </xf>
    <xf numFmtId="4" fontId="34" fillId="0" borderId="7" xfId="0" applyNumberFormat="1" applyFont="1" applyBorder="1" applyAlignment="1" applyProtection="1">
      <alignment horizontal="right" wrapText="1"/>
    </xf>
    <xf numFmtId="167" fontId="33" fillId="0" borderId="7" xfId="0" applyNumberFormat="1" applyFont="1" applyBorder="1" applyAlignment="1" applyProtection="1">
      <alignment horizontal="right"/>
    </xf>
    <xf numFmtId="0" fontId="31" fillId="0" borderId="0" xfId="0" applyFont="1" applyAlignment="1" applyProtection="1">
      <alignment horizontal="right"/>
    </xf>
    <xf numFmtId="0" fontId="4" fillId="0" borderId="0" xfId="0" applyFont="1" applyBorder="1" applyProtection="1"/>
    <xf numFmtId="0" fontId="30" fillId="0" borderId="0" xfId="0" quotePrefix="1" applyFont="1" applyAlignment="1" applyProtection="1">
      <alignment horizontal="left" vertical="top"/>
    </xf>
    <xf numFmtId="0" fontId="30" fillId="0" borderId="0" xfId="0" applyFont="1" applyAlignment="1" applyProtection="1">
      <alignment horizontal="left" vertical="top"/>
    </xf>
    <xf numFmtId="0" fontId="29" fillId="0" borderId="0" xfId="0" applyFont="1" applyFill="1"/>
    <xf numFmtId="14" fontId="29" fillId="0" borderId="0" xfId="0" applyNumberFormat="1" applyFont="1" applyFill="1"/>
    <xf numFmtId="0" fontId="29" fillId="0" borderId="12" xfId="0" applyFont="1" applyFill="1" applyBorder="1" applyAlignment="1"/>
    <xf numFmtId="0" fontId="29" fillId="0" borderId="11" xfId="0" applyFont="1" applyFill="1" applyBorder="1" applyAlignment="1"/>
    <xf numFmtId="0" fontId="29" fillId="0" borderId="0" xfId="0" applyFont="1" applyFill="1" applyBorder="1" applyAlignment="1">
      <alignment horizontal="center"/>
    </xf>
    <xf numFmtId="0" fontId="29" fillId="0" borderId="24" xfId="0" applyFont="1" applyFill="1" applyBorder="1" applyAlignment="1"/>
    <xf numFmtId="0" fontId="29" fillId="0" borderId="3" xfId="0" applyFont="1" applyFill="1" applyBorder="1"/>
    <xf numFmtId="0" fontId="29" fillId="0" borderId="12" xfId="0" applyFont="1" applyFill="1" applyBorder="1" applyAlignment="1">
      <alignment horizontal="center"/>
    </xf>
    <xf numFmtId="0" fontId="29" fillId="0" borderId="3" xfId="0" applyFont="1" applyFill="1" applyBorder="1" applyAlignment="1">
      <alignment horizontal="center"/>
    </xf>
    <xf numFmtId="0" fontId="29" fillId="0" borderId="11" xfId="0" applyFont="1" applyFill="1" applyBorder="1" applyAlignment="1">
      <alignment horizontal="center"/>
    </xf>
    <xf numFmtId="4" fontId="39" fillId="0" borderId="3" xfId="0" applyNumberFormat="1" applyFont="1" applyFill="1" applyBorder="1" applyAlignment="1">
      <alignment horizontal="center"/>
    </xf>
    <xf numFmtId="168" fontId="29" fillId="0" borderId="22" xfId="0" applyNumberFormat="1" applyFont="1" applyFill="1" applyBorder="1" applyAlignment="1">
      <alignment vertical="center"/>
    </xf>
    <xf numFmtId="0" fontId="29" fillId="0" borderId="6" xfId="0" applyFont="1" applyFill="1" applyBorder="1"/>
    <xf numFmtId="0" fontId="29" fillId="0" borderId="3" xfId="0" applyFont="1" applyFill="1" applyBorder="1" applyAlignment="1">
      <alignment vertical="center"/>
    </xf>
    <xf numFmtId="4" fontId="35" fillId="5" borderId="5" xfId="0" applyNumberFormat="1" applyFont="1" applyFill="1" applyBorder="1" applyAlignment="1" applyProtection="1">
      <alignment horizontal="right"/>
    </xf>
    <xf numFmtId="0" fontId="42" fillId="0" borderId="0" xfId="0" applyFont="1" applyAlignment="1" applyProtection="1">
      <alignment horizontal="left" vertical="top"/>
    </xf>
    <xf numFmtId="166" fontId="15" fillId="0" borderId="0" xfId="0" applyNumberFormat="1" applyFont="1" applyAlignment="1" applyProtection="1">
      <alignment horizontal="left"/>
      <protection locked="0"/>
    </xf>
    <xf numFmtId="0" fontId="42" fillId="0" borderId="0" xfId="0" applyFont="1" applyProtection="1"/>
    <xf numFmtId="3" fontId="43" fillId="0" borderId="0" xfId="0" applyNumberFormat="1" applyFont="1" applyAlignment="1" applyProtection="1">
      <alignment horizontal="left" vertical="top"/>
    </xf>
    <xf numFmtId="3" fontId="43" fillId="0" borderId="0" xfId="0" applyNumberFormat="1" applyFont="1" applyBorder="1" applyAlignment="1" applyProtection="1">
      <alignment horizontal="left" vertical="top"/>
    </xf>
    <xf numFmtId="0" fontId="44" fillId="0" borderId="0" xfId="0" applyFont="1" applyAlignment="1" applyProtection="1">
      <alignment horizontal="left" vertical="top"/>
    </xf>
    <xf numFmtId="0" fontId="43" fillId="0" borderId="0" xfId="0" applyFont="1" applyAlignment="1" applyProtection="1">
      <alignment horizontal="left" vertical="top"/>
    </xf>
    <xf numFmtId="0" fontId="42" fillId="0" borderId="8" xfId="0" applyFont="1" applyBorder="1" applyAlignment="1" applyProtection="1">
      <alignment horizontal="left" vertical="top"/>
    </xf>
    <xf numFmtId="0" fontId="45" fillId="0" borderId="0" xfId="0" applyFont="1" applyProtection="1"/>
    <xf numFmtId="0" fontId="46" fillId="0" borderId="8" xfId="0" applyFont="1" applyBorder="1" applyAlignment="1" applyProtection="1">
      <alignment horizontal="left" vertical="top"/>
    </xf>
    <xf numFmtId="0" fontId="46" fillId="0" borderId="8" xfId="0" applyFont="1" applyBorder="1" applyProtection="1"/>
    <xf numFmtId="4" fontId="27" fillId="0" borderId="7" xfId="0" applyNumberFormat="1" applyFont="1" applyBorder="1" applyProtection="1">
      <protection locked="0"/>
    </xf>
    <xf numFmtId="4" fontId="0" fillId="0" borderId="0" xfId="0" applyNumberFormat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56" fillId="7" borderId="0" xfId="0" applyFont="1" applyFill="1"/>
    <xf numFmtId="0" fontId="56" fillId="7" borderId="0" xfId="0" applyFont="1" applyFill="1" applyAlignment="1">
      <alignment horizontal="left"/>
    </xf>
    <xf numFmtId="0" fontId="56" fillId="7" borderId="0" xfId="0" applyFont="1" applyFill="1" applyAlignment="1">
      <alignment horizontal="center"/>
    </xf>
    <xf numFmtId="0" fontId="7" fillId="0" borderId="1" xfId="0" applyFont="1" applyBorder="1" applyAlignment="1" applyProtection="1">
      <alignment horizontal="center" vertical="top"/>
      <protection locked="0"/>
    </xf>
    <xf numFmtId="0" fontId="7" fillId="0" borderId="1" xfId="0" applyFont="1" applyBorder="1" applyAlignment="1" applyProtection="1">
      <alignment horizontal="center" vertical="top"/>
    </xf>
    <xf numFmtId="0" fontId="42" fillId="0" borderId="0" xfId="0" applyFont="1" applyBorder="1" applyAlignment="1" applyProtection="1">
      <alignment horizontal="left" vertical="top"/>
    </xf>
    <xf numFmtId="0" fontId="16" fillId="0" borderId="0" xfId="0" applyFont="1" applyBorder="1" applyAlignment="1" applyProtection="1">
      <alignment horizontal="left" vertical="top"/>
    </xf>
    <xf numFmtId="0" fontId="5" fillId="0" borderId="0" xfId="0" applyFont="1" applyAlignment="1" applyProtection="1">
      <alignment horizontal="left" vertical="center"/>
    </xf>
    <xf numFmtId="4" fontId="34" fillId="0" borderId="3" xfId="0" applyNumberFormat="1" applyFont="1" applyBorder="1" applyAlignment="1" applyProtection="1">
      <alignment horizontal="right" wrapText="1"/>
    </xf>
    <xf numFmtId="4" fontId="34" fillId="0" borderId="5" xfId="0" applyNumberFormat="1" applyFont="1" applyBorder="1" applyAlignment="1" applyProtection="1">
      <alignment horizontal="right" wrapText="1"/>
    </xf>
    <xf numFmtId="168" fontId="5" fillId="0" borderId="1" xfId="0" quotePrefix="1" applyNumberFormat="1" applyFont="1" applyBorder="1" applyAlignment="1" applyProtection="1">
      <alignment horizontal="center" wrapText="1"/>
    </xf>
    <xf numFmtId="4" fontId="34" fillId="0" borderId="7" xfId="0" applyNumberFormat="1" applyFont="1" applyBorder="1" applyAlignment="1" applyProtection="1">
      <alignment horizontal="right"/>
    </xf>
    <xf numFmtId="4" fontId="4" fillId="0" borderId="0" xfId="0" applyNumberFormat="1" applyFont="1" applyProtection="1"/>
    <xf numFmtId="4" fontId="41" fillId="5" borderId="3" xfId="0" applyNumberFormat="1" applyFont="1" applyFill="1" applyBorder="1" applyAlignment="1" applyProtection="1">
      <alignment horizontal="right" wrapText="1"/>
    </xf>
    <xf numFmtId="0" fontId="48" fillId="2" borderId="0" xfId="0" applyFont="1" applyFill="1" applyAlignment="1" applyProtection="1">
      <alignment horizontal="left" vertical="top"/>
    </xf>
    <xf numFmtId="169" fontId="49" fillId="2" borderId="0" xfId="0" applyNumberFormat="1" applyFont="1" applyFill="1" applyBorder="1" applyAlignment="1" applyProtection="1">
      <alignment horizontal="right"/>
    </xf>
    <xf numFmtId="169" fontId="50" fillId="2" borderId="0" xfId="0" applyNumberFormat="1" applyFont="1" applyFill="1" applyBorder="1" applyAlignment="1" applyProtection="1">
      <alignment horizontal="right"/>
    </xf>
    <xf numFmtId="0" fontId="48" fillId="2" borderId="0" xfId="0" applyFont="1" applyFill="1" applyAlignment="1" applyProtection="1">
      <alignment horizontal="left"/>
    </xf>
    <xf numFmtId="0" fontId="48" fillId="0" borderId="0" xfId="0" applyFont="1" applyAlignment="1" applyProtection="1">
      <alignment horizontal="left" vertical="top"/>
    </xf>
    <xf numFmtId="169" fontId="48" fillId="0" borderId="0" xfId="0" applyNumberFormat="1" applyFont="1" applyAlignment="1" applyProtection="1">
      <alignment horizontal="left" vertical="top"/>
    </xf>
    <xf numFmtId="169" fontId="43" fillId="0" borderId="0" xfId="0" applyNumberFormat="1" applyFont="1" applyAlignment="1" applyProtection="1">
      <alignment horizontal="left" vertical="top"/>
    </xf>
    <xf numFmtId="14" fontId="15" fillId="0" borderId="0" xfId="0" applyNumberFormat="1" applyFont="1" applyFill="1" applyProtection="1"/>
    <xf numFmtId="14" fontId="57" fillId="0" borderId="0" xfId="0" applyNumberFormat="1" applyFont="1" applyFill="1" applyProtection="1"/>
    <xf numFmtId="0" fontId="15" fillId="0" borderId="0" xfId="0" applyFont="1" applyFill="1" applyProtection="1"/>
    <xf numFmtId="0" fontId="7" fillId="0" borderId="1" xfId="0" applyFont="1" applyBorder="1" applyAlignment="1" applyProtection="1">
      <alignment horizontal="right" vertical="top"/>
      <protection locked="0"/>
    </xf>
    <xf numFmtId="0" fontId="7" fillId="0" borderId="1" xfId="0" applyFont="1" applyBorder="1" applyAlignment="1" applyProtection="1">
      <alignment horizontal="left" vertical="top"/>
      <protection locked="0"/>
    </xf>
    <xf numFmtId="4" fontId="55" fillId="0" borderId="0" xfId="0" applyNumberFormat="1" applyFont="1" applyProtection="1">
      <protection locked="0"/>
    </xf>
    <xf numFmtId="0" fontId="55" fillId="0" borderId="0" xfId="0" applyFont="1" applyProtection="1">
      <protection locked="0"/>
    </xf>
    <xf numFmtId="0" fontId="27" fillId="0" borderId="7" xfId="0" applyFont="1" applyBorder="1" applyProtection="1">
      <protection locked="0"/>
    </xf>
    <xf numFmtId="0" fontId="55" fillId="0" borderId="25" xfId="0" applyFont="1" applyBorder="1" applyProtection="1">
      <protection locked="0"/>
    </xf>
    <xf numFmtId="0" fontId="55" fillId="0" borderId="7" xfId="0" applyFont="1" applyBorder="1" applyProtection="1">
      <protection locked="0"/>
    </xf>
    <xf numFmtId="0" fontId="55" fillId="0" borderId="5" xfId="0" applyFont="1" applyBorder="1" applyProtection="1">
      <protection locked="0"/>
    </xf>
    <xf numFmtId="0" fontId="27" fillId="0" borderId="0" xfId="0" applyFont="1" applyProtection="1"/>
    <xf numFmtId="0" fontId="51" fillId="0" borderId="0" xfId="0" applyFont="1" applyAlignment="1" applyProtection="1">
      <alignment horizontal="left"/>
    </xf>
    <xf numFmtId="0" fontId="52" fillId="0" borderId="1" xfId="0" applyFont="1" applyBorder="1" applyAlignment="1" applyProtection="1">
      <alignment horizontal="left"/>
    </xf>
    <xf numFmtId="0" fontId="53" fillId="0" borderId="1" xfId="0" applyFont="1" applyBorder="1" applyAlignment="1" applyProtection="1">
      <alignment horizontal="left"/>
    </xf>
    <xf numFmtId="0" fontId="53" fillId="0" borderId="1" xfId="0" applyFont="1" applyBorder="1" applyAlignment="1" applyProtection="1">
      <alignment horizontal="left" vertical="top"/>
    </xf>
    <xf numFmtId="164" fontId="53" fillId="0" borderId="1" xfId="0" applyNumberFormat="1" applyFont="1" applyBorder="1" applyAlignment="1" applyProtection="1">
      <alignment horizontal="left" vertical="top"/>
    </xf>
    <xf numFmtId="0" fontId="51" fillId="0" borderId="1" xfId="0" applyFont="1" applyBorder="1" applyAlignment="1" applyProtection="1">
      <alignment horizontal="left"/>
    </xf>
    <xf numFmtId="3" fontId="59" fillId="0" borderId="1" xfId="0" applyNumberFormat="1" applyFont="1" applyBorder="1" applyAlignment="1" applyProtection="1">
      <alignment horizontal="left"/>
    </xf>
    <xf numFmtId="3" fontId="52" fillId="0" borderId="1" xfId="0" applyNumberFormat="1" applyFont="1" applyBorder="1" applyAlignment="1" applyProtection="1">
      <alignment horizontal="left"/>
    </xf>
    <xf numFmtId="0" fontId="29" fillId="0" borderId="0" xfId="0" applyFont="1" applyAlignment="1" applyProtection="1">
      <alignment horizontal="left"/>
    </xf>
    <xf numFmtId="0" fontId="52" fillId="0" borderId="1" xfId="0" applyFont="1" applyBorder="1" applyAlignment="1" applyProtection="1">
      <alignment horizontal="left" vertical="top"/>
    </xf>
    <xf numFmtId="164" fontId="52" fillId="0" borderId="1" xfId="0" applyNumberFormat="1" applyFont="1" applyBorder="1" applyAlignment="1" applyProtection="1">
      <alignment horizontal="left" vertical="top"/>
    </xf>
    <xf numFmtId="0" fontId="29" fillId="0" borderId="1" xfId="0" applyFont="1" applyBorder="1" applyAlignment="1" applyProtection="1">
      <alignment horizontal="left"/>
    </xf>
    <xf numFmtId="4" fontId="27" fillId="6" borderId="3" xfId="0" applyNumberFormat="1" applyFont="1" applyFill="1" applyBorder="1" applyProtection="1"/>
    <xf numFmtId="4" fontId="54" fillId="7" borderId="0" xfId="0" applyNumberFormat="1" applyFont="1" applyFill="1" applyProtection="1"/>
    <xf numFmtId="4" fontId="27" fillId="0" borderId="3" xfId="0" applyNumberFormat="1" applyFont="1" applyBorder="1" applyAlignment="1" applyProtection="1">
      <alignment horizontal="center"/>
    </xf>
    <xf numFmtId="4" fontId="55" fillId="0" borderId="24" xfId="0" applyNumberFormat="1" applyFont="1" applyBorder="1" applyAlignment="1" applyProtection="1">
      <alignment horizontal="center"/>
    </xf>
    <xf numFmtId="4" fontId="55" fillId="0" borderId="3" xfId="0" applyNumberFormat="1" applyFont="1" applyBorder="1" applyAlignment="1" applyProtection="1">
      <alignment horizontal="center"/>
    </xf>
    <xf numFmtId="4" fontId="27" fillId="0" borderId="3" xfId="0" applyNumberFormat="1" applyFont="1" applyBorder="1" applyProtection="1"/>
    <xf numFmtId="4" fontId="55" fillId="0" borderId="3" xfId="0" applyNumberFormat="1" applyFont="1" applyBorder="1" applyProtection="1"/>
    <xf numFmtId="4" fontId="27" fillId="0" borderId="0" xfId="0" applyNumberFormat="1" applyFont="1" applyProtection="1"/>
    <xf numFmtId="0" fontId="21" fillId="0" borderId="0" xfId="0" applyFont="1" applyProtection="1"/>
    <xf numFmtId="0" fontId="22" fillId="0" borderId="0" xfId="0" applyFont="1" applyProtection="1"/>
    <xf numFmtId="0" fontId="21" fillId="0" borderId="9" xfId="0" applyFont="1" applyBorder="1" applyAlignment="1" applyProtection="1"/>
    <xf numFmtId="0" fontId="23" fillId="0" borderId="9" xfId="0" applyFont="1" applyBorder="1" applyAlignment="1" applyProtection="1">
      <alignment horizontal="center"/>
    </xf>
    <xf numFmtId="0" fontId="21" fillId="0" borderId="9" xfId="0" applyFont="1" applyBorder="1" applyAlignment="1" applyProtection="1">
      <alignment horizontal="center"/>
    </xf>
    <xf numFmtId="0" fontId="21" fillId="0" borderId="9" xfId="0" applyFont="1" applyBorder="1" applyAlignment="1" applyProtection="1">
      <alignment horizontal="left"/>
    </xf>
    <xf numFmtId="0" fontId="21" fillId="0" borderId="0" xfId="0" applyFont="1" applyAlignment="1" applyProtection="1">
      <alignment horizontal="center"/>
    </xf>
    <xf numFmtId="14" fontId="21" fillId="0" borderId="3" xfId="0" applyNumberFormat="1" applyFont="1" applyBorder="1" applyAlignment="1" applyProtection="1">
      <alignment horizontal="center"/>
    </xf>
    <xf numFmtId="0" fontId="24" fillId="4" borderId="3" xfId="0" applyFont="1" applyFill="1" applyBorder="1" applyAlignment="1" applyProtection="1">
      <alignment horizontal="center"/>
    </xf>
    <xf numFmtId="0" fontId="21" fillId="0" borderId="3" xfId="0" applyFont="1" applyBorder="1" applyAlignment="1" applyProtection="1">
      <alignment horizontal="center"/>
    </xf>
    <xf numFmtId="0" fontId="21" fillId="0" borderId="12" xfId="0" applyFont="1" applyBorder="1" applyAlignment="1" applyProtection="1">
      <alignment horizontal="left"/>
    </xf>
    <xf numFmtId="0" fontId="21" fillId="0" borderId="11" xfId="0" applyFont="1" applyBorder="1" applyProtection="1"/>
    <xf numFmtId="0" fontId="21" fillId="0" borderId="3" xfId="0" applyFont="1" applyBorder="1" applyProtection="1"/>
    <xf numFmtId="4" fontId="24" fillId="0" borderId="3" xfId="0" applyNumberFormat="1" applyFont="1" applyBorder="1" applyProtection="1"/>
    <xf numFmtId="4" fontId="21" fillId="0" borderId="3" xfId="0" applyNumberFormat="1" applyFont="1" applyBorder="1" applyProtection="1"/>
    <xf numFmtId="3" fontId="21" fillId="0" borderId="3" xfId="0" applyNumberFormat="1" applyFont="1" applyBorder="1" applyAlignment="1" applyProtection="1">
      <alignment horizontal="center"/>
    </xf>
    <xf numFmtId="0" fontId="24" fillId="0" borderId="3" xfId="0" applyFont="1" applyBorder="1" applyAlignment="1" applyProtection="1">
      <alignment horizontal="center"/>
    </xf>
    <xf numFmtId="0" fontId="21" fillId="0" borderId="13" xfId="0" applyFont="1" applyBorder="1" applyAlignment="1" applyProtection="1">
      <alignment horizontal="left"/>
    </xf>
    <xf numFmtId="0" fontId="24" fillId="4" borderId="5" xfId="0" applyFont="1" applyFill="1" applyBorder="1" applyAlignment="1" applyProtection="1">
      <alignment horizontal="center"/>
    </xf>
    <xf numFmtId="49" fontId="25" fillId="0" borderId="14" xfId="0" applyNumberFormat="1" applyFont="1" applyBorder="1" applyAlignment="1" applyProtection="1">
      <alignment horizontal="center"/>
    </xf>
    <xf numFmtId="0" fontId="21" fillId="0" borderId="14" xfId="0" applyFont="1" applyBorder="1" applyProtection="1"/>
    <xf numFmtId="4" fontId="21" fillId="0" borderId="0" xfId="0" applyNumberFormat="1" applyFont="1" applyProtection="1"/>
    <xf numFmtId="0" fontId="26" fillId="0" borderId="0" xfId="0" applyFont="1" applyProtection="1"/>
    <xf numFmtId="0" fontId="25" fillId="0" borderId="0" xfId="0" applyFont="1" applyBorder="1" applyProtection="1"/>
    <xf numFmtId="0" fontId="21" fillId="0" borderId="0" xfId="0" applyFont="1" applyBorder="1" applyProtection="1"/>
    <xf numFmtId="0" fontId="47" fillId="0" borderId="0" xfId="0" applyFont="1" applyProtection="1"/>
    <xf numFmtId="0" fontId="21" fillId="0" borderId="15" xfId="0" applyFont="1" applyBorder="1" applyAlignment="1" applyProtection="1">
      <alignment horizontal="center"/>
    </xf>
    <xf numFmtId="0" fontId="21" fillId="0" borderId="16" xfId="0" applyFont="1" applyBorder="1" applyAlignment="1" applyProtection="1">
      <alignment horizontal="center"/>
    </xf>
    <xf numFmtId="0" fontId="21" fillId="0" borderId="15" xfId="0" applyFont="1" applyBorder="1" applyProtection="1"/>
    <xf numFmtId="4" fontId="24" fillId="0" borderId="15" xfId="0" applyNumberFormat="1" applyFont="1" applyBorder="1" applyProtection="1"/>
    <xf numFmtId="3" fontId="21" fillId="0" borderId="15" xfId="0" applyNumberFormat="1" applyFont="1" applyBorder="1" applyAlignment="1" applyProtection="1">
      <alignment horizontal="center"/>
    </xf>
    <xf numFmtId="4" fontId="21" fillId="0" borderId="15" xfId="0" applyNumberFormat="1" applyFont="1" applyBorder="1" applyProtection="1"/>
    <xf numFmtId="167" fontId="24" fillId="0" borderId="3" xfId="0" applyNumberFormat="1" applyFont="1" applyBorder="1" applyProtection="1"/>
    <xf numFmtId="3" fontId="21" fillId="0" borderId="3" xfId="0" applyNumberFormat="1" applyFont="1" applyBorder="1" applyProtection="1"/>
    <xf numFmtId="49" fontId="24" fillId="0" borderId="3" xfId="0" applyNumberFormat="1" applyFont="1" applyBorder="1" applyAlignment="1" applyProtection="1">
      <alignment horizontal="center"/>
    </xf>
    <xf numFmtId="0" fontId="21" fillId="0" borderId="12" xfId="0" applyFont="1" applyBorder="1" applyAlignment="1" applyProtection="1">
      <alignment horizontal="center"/>
    </xf>
    <xf numFmtId="49" fontId="21" fillId="4" borderId="3" xfId="0" applyNumberFormat="1" applyFont="1" applyFill="1" applyBorder="1" applyProtection="1"/>
    <xf numFmtId="3" fontId="24" fillId="4" borderId="3" xfId="0" applyNumberFormat="1" applyFont="1" applyFill="1" applyBorder="1" applyProtection="1"/>
    <xf numFmtId="0" fontId="21" fillId="0" borderId="13" xfId="0" applyFont="1" applyBorder="1" applyAlignment="1" applyProtection="1">
      <alignment horizontal="center"/>
    </xf>
    <xf numFmtId="0" fontId="25" fillId="0" borderId="12" xfId="0" applyFont="1" applyBorder="1" applyProtection="1"/>
    <xf numFmtId="3" fontId="25" fillId="0" borderId="3" xfId="0" applyNumberFormat="1" applyFont="1" applyBorder="1" applyProtection="1"/>
    <xf numFmtId="4" fontId="28" fillId="0" borderId="9" xfId="0" applyNumberFormat="1" applyFont="1" applyBorder="1" applyProtection="1"/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vertical="center"/>
    </xf>
    <xf numFmtId="0" fontId="60" fillId="0" borderId="3" xfId="0" applyFont="1" applyBorder="1" applyAlignment="1" applyProtection="1">
      <alignment horizontal="center"/>
    </xf>
    <xf numFmtId="2" fontId="60" fillId="0" borderId="3" xfId="0" applyNumberFormat="1" applyFont="1" applyBorder="1" applyAlignment="1" applyProtection="1">
      <alignment horizontal="center"/>
    </xf>
    <xf numFmtId="0" fontId="38" fillId="0" borderId="0" xfId="0" applyFont="1" applyFill="1" applyAlignment="1">
      <alignment horizontal="center"/>
    </xf>
    <xf numFmtId="0" fontId="36" fillId="0" borderId="12" xfId="0" applyFont="1" applyFill="1" applyBorder="1" applyAlignment="1">
      <alignment horizontal="center" vertical="center"/>
    </xf>
    <xf numFmtId="0" fontId="36" fillId="0" borderId="24" xfId="0" applyFont="1" applyFill="1" applyBorder="1" applyAlignment="1">
      <alignment horizontal="center" vertical="center"/>
    </xf>
    <xf numFmtId="0" fontId="36" fillId="0" borderId="11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/>
    </xf>
    <xf numFmtId="0" fontId="29" fillId="0" borderId="11" xfId="0" applyFont="1" applyFill="1" applyBorder="1" applyAlignment="1">
      <alignment horizontal="center"/>
    </xf>
    <xf numFmtId="0" fontId="40" fillId="0" borderId="20" xfId="0" applyFont="1" applyFill="1" applyBorder="1" applyAlignment="1">
      <alignment horizontal="center" vertical="center"/>
    </xf>
    <xf numFmtId="0" fontId="40" fillId="0" borderId="21" xfId="0" applyFont="1" applyFill="1" applyBorder="1" applyAlignment="1">
      <alignment horizontal="center" vertical="center"/>
    </xf>
    <xf numFmtId="0" fontId="40" fillId="0" borderId="22" xfId="0" applyFont="1" applyFill="1" applyBorder="1" applyAlignment="1">
      <alignment horizontal="center" vertical="center"/>
    </xf>
    <xf numFmtId="0" fontId="40" fillId="0" borderId="6" xfId="0" applyFont="1" applyFill="1" applyBorder="1" applyAlignment="1">
      <alignment horizontal="center" vertical="center"/>
    </xf>
    <xf numFmtId="0" fontId="40" fillId="0" borderId="13" xfId="0" applyFont="1" applyFill="1" applyBorder="1" applyAlignment="1">
      <alignment horizontal="center" vertical="center"/>
    </xf>
    <xf numFmtId="0" fontId="40" fillId="0" borderId="23" xfId="0" applyFont="1" applyFill="1" applyBorder="1" applyAlignment="1">
      <alignment horizontal="center" vertical="center"/>
    </xf>
    <xf numFmtId="0" fontId="37" fillId="0" borderId="12" xfId="0" applyFont="1" applyFill="1" applyBorder="1" applyAlignment="1">
      <alignment horizontal="center"/>
    </xf>
    <xf numFmtId="0" fontId="37" fillId="0" borderId="11" xfId="0" applyFont="1" applyFill="1" applyBorder="1" applyAlignment="1">
      <alignment horizontal="center"/>
    </xf>
    <xf numFmtId="0" fontId="29" fillId="0" borderId="12" xfId="0" applyFont="1" applyFill="1" applyBorder="1" applyAlignment="1">
      <alignment horizontal="left"/>
    </xf>
    <xf numFmtId="0" fontId="29" fillId="0" borderId="24" xfId="0" applyFont="1" applyFill="1" applyBorder="1" applyAlignment="1">
      <alignment horizontal="left"/>
    </xf>
    <xf numFmtId="0" fontId="36" fillId="0" borderId="20" xfId="0" applyFont="1" applyFill="1" applyBorder="1" applyAlignment="1">
      <alignment horizontal="center" vertical="center"/>
    </xf>
    <xf numFmtId="0" fontId="36" fillId="0" borderId="21" xfId="0" applyFont="1" applyFill="1" applyBorder="1" applyAlignment="1">
      <alignment horizontal="center" vertical="center"/>
    </xf>
    <xf numFmtId="0" fontId="36" fillId="0" borderId="22" xfId="0" applyFont="1" applyFill="1" applyBorder="1" applyAlignment="1">
      <alignment horizontal="center" vertical="center"/>
    </xf>
    <xf numFmtId="0" fontId="36" fillId="0" borderId="6" xfId="0" applyFont="1" applyFill="1" applyBorder="1" applyAlignment="1">
      <alignment horizontal="center" vertical="center"/>
    </xf>
    <xf numFmtId="0" fontId="36" fillId="0" borderId="13" xfId="0" applyFont="1" applyFill="1" applyBorder="1" applyAlignment="1">
      <alignment horizontal="center" vertical="center"/>
    </xf>
    <xf numFmtId="0" fontId="36" fillId="0" borderId="23" xfId="0" applyFont="1" applyFill="1" applyBorder="1" applyAlignment="1">
      <alignment horizontal="center" vertical="center"/>
    </xf>
    <xf numFmtId="1" fontId="37" fillId="0" borderId="12" xfId="0" applyNumberFormat="1" applyFont="1" applyFill="1" applyBorder="1" applyAlignment="1">
      <alignment horizontal="center"/>
    </xf>
    <xf numFmtId="1" fontId="37" fillId="0" borderId="11" xfId="0" applyNumberFormat="1" applyFont="1" applyFill="1" applyBorder="1" applyAlignment="1">
      <alignment horizontal="center"/>
    </xf>
    <xf numFmtId="0" fontId="21" fillId="0" borderId="18" xfId="0" applyFont="1" applyBorder="1" applyAlignment="1" applyProtection="1">
      <alignment horizontal="center"/>
    </xf>
    <xf numFmtId="0" fontId="21" fillId="0" borderId="19" xfId="0" applyFont="1" applyBorder="1" applyAlignment="1" applyProtection="1">
      <alignment horizontal="center"/>
    </xf>
    <xf numFmtId="0" fontId="24" fillId="0" borderId="14" xfId="0" applyFont="1" applyBorder="1" applyAlignment="1" applyProtection="1">
      <alignment horizontal="center"/>
    </xf>
    <xf numFmtId="0" fontId="24" fillId="0" borderId="17" xfId="0" applyFont="1" applyBorder="1" applyAlignment="1" applyProtection="1">
      <alignment horizontal="center"/>
    </xf>
    <xf numFmtId="49" fontId="5" fillId="0" borderId="8" xfId="0" applyNumberFormat="1" applyFont="1" applyBorder="1" applyAlignment="1" applyProtection="1">
      <alignment horizontal="center" vertical="top"/>
      <protection locked="0"/>
    </xf>
    <xf numFmtId="0" fontId="7" fillId="0" borderId="1" xfId="0" applyFont="1" applyBorder="1" applyAlignment="1" applyProtection="1">
      <alignment horizontal="center" vertical="top"/>
      <protection locked="0"/>
    </xf>
    <xf numFmtId="0" fontId="7" fillId="0" borderId="26" xfId="0" applyFont="1" applyBorder="1" applyAlignment="1" applyProtection="1">
      <alignment horizontal="center" vertical="top"/>
      <protection locked="0"/>
    </xf>
    <xf numFmtId="164" fontId="7" fillId="0" borderId="26" xfId="0" applyNumberFormat="1" applyFont="1" applyBorder="1" applyAlignment="1" applyProtection="1">
      <alignment horizontal="left" vertical="top"/>
      <protection locked="0"/>
    </xf>
    <xf numFmtId="0" fontId="58" fillId="0" borderId="0" xfId="0" applyFont="1" applyAlignment="1" applyProtection="1">
      <alignment horizontal="center" vertical="center" wrapText="1"/>
    </xf>
    <xf numFmtId="0" fontId="8" fillId="0" borderId="27" xfId="0" applyFont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8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</xf>
    <xf numFmtId="0" fontId="32" fillId="0" borderId="0" xfId="0" applyFont="1" applyAlignment="1" applyProtection="1">
      <alignment horizontal="center" vertical="top"/>
    </xf>
    <xf numFmtId="0" fontId="16" fillId="0" borderId="0" xfId="0" applyFont="1" applyAlignment="1" applyProtection="1">
      <alignment horizontal="center" vertical="center"/>
    </xf>
    <xf numFmtId="165" fontId="14" fillId="0" borderId="0" xfId="0" quotePrefix="1" applyNumberFormat="1" applyFont="1" applyAlignment="1" applyProtection="1">
      <alignment horizontal="right"/>
    </xf>
    <xf numFmtId="0" fontId="33" fillId="0" borderId="1" xfId="0" applyFont="1" applyBorder="1" applyAlignment="1" applyProtection="1">
      <alignment horizontal="center" vertical="top"/>
      <protection locked="0"/>
    </xf>
    <xf numFmtId="3" fontId="59" fillId="0" borderId="26" xfId="0" applyNumberFormat="1" applyFont="1" applyBorder="1" applyAlignment="1" applyProtection="1">
      <alignment horizontal="center"/>
    </xf>
    <xf numFmtId="0" fontId="3" fillId="0" borderId="0" xfId="0" applyFont="1" applyAlignment="1" applyProtection="1">
      <alignment horizontal="right" vertical="top"/>
    </xf>
    <xf numFmtId="0" fontId="3" fillId="0" borderId="0" xfId="0" applyFont="1" applyAlignment="1" applyProtection="1">
      <alignment horizontal="center" vertical="top"/>
      <protection locked="0"/>
    </xf>
  </cellXfs>
  <cellStyles count="1">
    <cellStyle name="Normal" xfId="0" builtinId="0"/>
  </cellStyles>
  <dxfs count="34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45</xdr:row>
      <xdr:rowOff>38100</xdr:rowOff>
    </xdr:from>
    <xdr:to>
      <xdr:col>4</xdr:col>
      <xdr:colOff>190500</xdr:colOff>
      <xdr:row>45</xdr:row>
      <xdr:rowOff>142875</xdr:rowOff>
    </xdr:to>
    <xdr:sp macro="" textlink="">
      <xdr:nvSpPr>
        <xdr:cNvPr id="1084" name="Rectangle 10"/>
        <xdr:cNvSpPr>
          <a:spLocks noChangeArrowheads="1"/>
        </xdr:cNvSpPr>
      </xdr:nvSpPr>
      <xdr:spPr bwMode="auto">
        <a:xfrm>
          <a:off x="1609725" y="9858375"/>
          <a:ext cx="1143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45</xdr:row>
      <xdr:rowOff>38100</xdr:rowOff>
    </xdr:from>
    <xdr:to>
      <xdr:col>4</xdr:col>
      <xdr:colOff>190500</xdr:colOff>
      <xdr:row>45</xdr:row>
      <xdr:rowOff>142875</xdr:rowOff>
    </xdr:to>
    <xdr:sp macro="" textlink="">
      <xdr:nvSpPr>
        <xdr:cNvPr id="1085" name="Rectangle 11"/>
        <xdr:cNvSpPr>
          <a:spLocks noChangeArrowheads="1"/>
        </xdr:cNvSpPr>
      </xdr:nvSpPr>
      <xdr:spPr bwMode="auto">
        <a:xfrm>
          <a:off x="1609725" y="9858375"/>
          <a:ext cx="1143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46</xdr:row>
      <xdr:rowOff>19050</xdr:rowOff>
    </xdr:from>
    <xdr:to>
      <xdr:col>4</xdr:col>
      <xdr:colOff>190500</xdr:colOff>
      <xdr:row>46</xdr:row>
      <xdr:rowOff>133350</xdr:rowOff>
    </xdr:to>
    <xdr:sp macro="" textlink="">
      <xdr:nvSpPr>
        <xdr:cNvPr id="1086" name="Rectangle 12"/>
        <xdr:cNvSpPr>
          <a:spLocks noChangeArrowheads="1"/>
        </xdr:cNvSpPr>
      </xdr:nvSpPr>
      <xdr:spPr bwMode="auto">
        <a:xfrm>
          <a:off x="1609725" y="10010775"/>
          <a:ext cx="11430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47</xdr:row>
      <xdr:rowOff>19050</xdr:rowOff>
    </xdr:from>
    <xdr:to>
      <xdr:col>4</xdr:col>
      <xdr:colOff>190500</xdr:colOff>
      <xdr:row>47</xdr:row>
      <xdr:rowOff>133350</xdr:rowOff>
    </xdr:to>
    <xdr:sp macro="" textlink="">
      <xdr:nvSpPr>
        <xdr:cNvPr id="1087" name="Rectangle 13"/>
        <xdr:cNvSpPr>
          <a:spLocks noChangeArrowheads="1"/>
        </xdr:cNvSpPr>
      </xdr:nvSpPr>
      <xdr:spPr bwMode="auto">
        <a:xfrm>
          <a:off x="1609725" y="10172700"/>
          <a:ext cx="11430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27214</xdr:rowOff>
    </xdr:from>
    <xdr:to>
      <xdr:col>1</xdr:col>
      <xdr:colOff>646196</xdr:colOff>
      <xdr:row>3</xdr:row>
      <xdr:rowOff>122464</xdr:rowOff>
    </xdr:to>
    <xdr:pic>
      <xdr:nvPicPr>
        <xdr:cNvPr id="9" name="0 Imagen" descr="PRINCIPAL_RGB_ALTA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7214"/>
          <a:ext cx="904732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1</xdr:row>
      <xdr:rowOff>76200</xdr:rowOff>
    </xdr:from>
    <xdr:to>
      <xdr:col>9</xdr:col>
      <xdr:colOff>714375</xdr:colOff>
      <xdr:row>49</xdr:row>
      <xdr:rowOff>57150</xdr:rowOff>
    </xdr:to>
    <xdr:sp macro="" textlink="">
      <xdr:nvSpPr>
        <xdr:cNvPr id="2" name="1 CuadroTexto"/>
        <xdr:cNvSpPr txBox="1"/>
      </xdr:nvSpPr>
      <xdr:spPr>
        <a:xfrm>
          <a:off x="371475" y="238125"/>
          <a:ext cx="7200900" cy="775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2000" b="1">
              <a:solidFill>
                <a:schemeClr val="accent1">
                  <a:lumMod val="75000"/>
                </a:schemeClr>
              </a:solidFill>
            </a:rPr>
            <a:t>INSTRUCCIONES</a:t>
          </a:r>
          <a:r>
            <a:rPr lang="es-ES" sz="2000" b="1" baseline="0">
              <a:solidFill>
                <a:schemeClr val="accent1">
                  <a:lumMod val="75000"/>
                </a:schemeClr>
              </a:solidFill>
            </a:rPr>
            <a:t> PARA CUMPLIMENTAR LA HOJA DE LIQUIDACIÓN</a:t>
          </a:r>
        </a:p>
        <a:p>
          <a:endParaRPr lang="es-ES" sz="2000" b="1" baseline="0">
            <a:solidFill>
              <a:schemeClr val="accent1">
                <a:lumMod val="75000"/>
              </a:schemeClr>
            </a:solidFill>
          </a:endParaRPr>
        </a:p>
        <a:p>
          <a:r>
            <a:rPr lang="es-ES" sz="1400" b="1">
              <a:solidFill>
                <a:schemeClr val="accent1">
                  <a:lumMod val="75000"/>
                </a:schemeClr>
              </a:solidFill>
            </a:rPr>
            <a:t> Sólo se</a:t>
          </a:r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 puede acceder a las pestañas "LIQUIDACION", "CALCULOS" e " INSTRUCCIONES".</a:t>
          </a: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r>
            <a:rPr lang="es-ES" sz="1400" b="1" u="sng" baseline="0">
              <a:solidFill>
                <a:schemeClr val="accent1">
                  <a:lumMod val="75000"/>
                </a:schemeClr>
              </a:solidFill>
              <a:uFill>
                <a:solidFill>
                  <a:schemeClr val="accent1">
                    <a:lumMod val="75000"/>
                  </a:schemeClr>
                </a:solidFill>
              </a:uFill>
            </a:rPr>
            <a:t>Pestaña "LIQUIDACION"</a:t>
          </a: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 Es imprescindible cumplimentar TODOS los datos de la cabecera , con excepción de la celda "Tipo de Cambio de divisa", que sólo tendrá contenido cuando haya gastos en moneda distinta del Euro.</a:t>
          </a: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Sólo se podrán incluir datos en las celdas sombreadas.</a:t>
          </a: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Debe ponerse la fecha en la que se practica la liquidación.</a:t>
          </a: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En caso de que se abonen los gastos mediante transferencia, deben incluirse los 20 dígitos de</a:t>
          </a: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la cuenta corriente.</a:t>
          </a: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 b="1" u="sng" baseline="0">
              <a:solidFill>
                <a:schemeClr val="accent1">
                  <a:lumMod val="75000"/>
                </a:schemeClr>
              </a:solidFill>
              <a:uFill>
                <a:solidFill>
                  <a:schemeClr val="accent1">
                    <a:lumMod val="75000"/>
                  </a:schemeClr>
                </a:solidFill>
              </a:uFill>
              <a:latin typeface="+mn-lt"/>
              <a:ea typeface="+mn-ea"/>
              <a:cs typeface="+mn-cs"/>
            </a:rPr>
            <a:t>Pestaña "CALCULOS"</a:t>
          </a: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Aquí se consignarán los gastos que tengan su correspondiente justificante físico, no siendo vá-</a:t>
          </a: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lidos para justificar aquellos gastos sin dicho justificante.</a:t>
          </a: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Cada concepto de gasto tiene dos columnas ("€" y "Divisa") y en cada una de ellas irán los im-</a:t>
          </a: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portes correspondientes a cada tipo de moneda. Se anotará cada justificante individualmente.</a:t>
          </a: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Si no es necesario adjuntar ningún justificante físico (como en el caso de que sólo se liquiden</a:t>
          </a: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desplazamientos en kilómetros), se puede grabar la liquidación y enviar a la siguiente dirección de correo electrónico: liquidaciones@rfegolf.es</a:t>
          </a: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Actualmente no es posible la remisión por correo electrónico de las liquidaciones que deban </a:t>
          </a: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incluir justificantes, pero sí se deben cumplimentar, imprimir y enviar por correo postal a la </a:t>
          </a: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R.F.E.G. en el plazo máximo de un mes desde la finalización de la actuación.</a:t>
          </a: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endParaRPr lang="es-ES" sz="14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PERSONAL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oja1"/>
      <sheetName val="PERSONAL"/>
    </sheetNames>
    <definedNames>
      <definedName name="diario"/>
      <definedName name="directivos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9"/>
  <sheetViews>
    <sheetView showGridLines="0" zoomScale="130" zoomScaleNormal="130" workbookViewId="0">
      <selection activeCell="C13" sqref="C13:D13"/>
    </sheetView>
  </sheetViews>
  <sheetFormatPr baseColWidth="10" defaultRowHeight="12.75"/>
  <cols>
    <col min="1" max="1" width="27.28515625" style="69" customWidth="1"/>
    <col min="2" max="2" width="19.140625" style="69" customWidth="1"/>
    <col min="3" max="3" width="20.42578125" style="69" customWidth="1"/>
    <col min="4" max="4" width="29.140625" style="69" customWidth="1"/>
    <col min="5" max="16384" width="11.42578125" style="69"/>
  </cols>
  <sheetData>
    <row r="1" spans="1:4" ht="17.25" customHeight="1">
      <c r="A1" s="200" t="s">
        <v>104</v>
      </c>
      <c r="B1" s="200"/>
      <c r="C1" s="200"/>
      <c r="D1" s="200"/>
    </row>
    <row r="2" spans="1:4">
      <c r="A2" s="69" t="s">
        <v>88</v>
      </c>
      <c r="B2" s="70">
        <f>LIQUIDACION!K35</f>
        <v>0</v>
      </c>
    </row>
    <row r="4" spans="1:4">
      <c r="A4" s="204" t="s">
        <v>89</v>
      </c>
      <c r="B4" s="205"/>
      <c r="C4" s="204" t="s">
        <v>90</v>
      </c>
      <c r="D4" s="205"/>
    </row>
    <row r="5" spans="1:4">
      <c r="A5" s="206" t="s">
        <v>91</v>
      </c>
      <c r="B5" s="207"/>
      <c r="C5" s="71" t="s">
        <v>92</v>
      </c>
      <c r="D5" s="72"/>
    </row>
    <row r="6" spans="1:4">
      <c r="A6" s="208"/>
      <c r="B6" s="209"/>
      <c r="C6" s="204" t="s">
        <v>93</v>
      </c>
      <c r="D6" s="205"/>
    </row>
    <row r="7" spans="1:4" ht="24.75" customHeight="1">
      <c r="A7" s="210"/>
      <c r="B7" s="211"/>
      <c r="C7" s="212" t="s">
        <v>94</v>
      </c>
      <c r="D7" s="213"/>
    </row>
    <row r="8" spans="1:4">
      <c r="B8" s="73"/>
      <c r="C8" s="73"/>
      <c r="D8" s="73"/>
    </row>
    <row r="9" spans="1:4">
      <c r="A9" s="214" t="s">
        <v>95</v>
      </c>
      <c r="B9" s="215"/>
      <c r="C9" s="74"/>
      <c r="D9" s="72"/>
    </row>
    <row r="10" spans="1:4">
      <c r="A10" s="204" t="s">
        <v>96</v>
      </c>
      <c r="B10" s="205"/>
      <c r="C10" s="204" t="s">
        <v>97</v>
      </c>
      <c r="D10" s="205"/>
    </row>
    <row r="11" spans="1:4">
      <c r="A11" s="216">
        <f>LIQUIDACION!E7</f>
        <v>0</v>
      </c>
      <c r="B11" s="217"/>
      <c r="C11" s="71" t="s">
        <v>92</v>
      </c>
      <c r="D11" s="72"/>
    </row>
    <row r="12" spans="1:4">
      <c r="A12" s="218"/>
      <c r="B12" s="219"/>
      <c r="C12" s="204" t="s">
        <v>93</v>
      </c>
      <c r="D12" s="205"/>
    </row>
    <row r="13" spans="1:4" ht="22.5" customHeight="1">
      <c r="A13" s="220"/>
      <c r="B13" s="221"/>
      <c r="C13" s="222">
        <f>LIQUIDACION!I45</f>
        <v>0</v>
      </c>
      <c r="D13" s="223"/>
    </row>
    <row r="15" spans="1:4">
      <c r="A15" s="75" t="s">
        <v>98</v>
      </c>
      <c r="B15" s="76" t="s">
        <v>99</v>
      </c>
      <c r="C15" s="77" t="s">
        <v>100</v>
      </c>
      <c r="D15" s="78" t="s">
        <v>101</v>
      </c>
    </row>
    <row r="16" spans="1:4" ht="28.5" customHeight="1">
      <c r="A16" s="79">
        <f>IF(LIQUIDACION!E40=0,LIQUIDACION!E42,IF(LIQUIDACION!E42&lt;LIQUIDACION!E40,0,(LIQUIDACION!E42)*-1))</f>
        <v>0</v>
      </c>
      <c r="B16" s="80"/>
      <c r="C16" s="75"/>
      <c r="D16" s="81"/>
    </row>
    <row r="17" spans="1:4" ht="23.25" customHeight="1">
      <c r="A17" s="82" t="s">
        <v>102</v>
      </c>
      <c r="B17" s="201">
        <f>LIQUIDACION!H9</f>
        <v>0</v>
      </c>
      <c r="C17" s="202"/>
      <c r="D17" s="203"/>
    </row>
    <row r="19" spans="1:4">
      <c r="C19" s="69" t="s">
        <v>103</v>
      </c>
    </row>
  </sheetData>
  <sheetProtection password="D86B" sheet="1" objects="1" scenarios="1"/>
  <mergeCells count="13">
    <mergeCell ref="A1:D1"/>
    <mergeCell ref="B17:D17"/>
    <mergeCell ref="A4:B4"/>
    <mergeCell ref="C4:D4"/>
    <mergeCell ref="A5:B7"/>
    <mergeCell ref="C6:D6"/>
    <mergeCell ref="C7:D7"/>
    <mergeCell ref="A9:B9"/>
    <mergeCell ref="A10:B10"/>
    <mergeCell ref="C10:D10"/>
    <mergeCell ref="A11:B13"/>
    <mergeCell ref="C12:D12"/>
    <mergeCell ref="C13:D13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3" enableFormatConditionsCalculation="0">
    <tabColor indexed="13"/>
    <pageSetUpPr fitToPage="1"/>
  </sheetPr>
  <dimension ref="A2:P16"/>
  <sheetViews>
    <sheetView showZeros="0" zoomScale="90" workbookViewId="0">
      <selection activeCell="E6" sqref="E6"/>
    </sheetView>
  </sheetViews>
  <sheetFormatPr baseColWidth="10" defaultRowHeight="12.75"/>
  <cols>
    <col min="1" max="1" width="12.140625" style="154" bestFit="1" customWidth="1"/>
    <col min="2" max="2" width="5.28515625" style="154" customWidth="1"/>
    <col min="3" max="3" width="3.5703125" style="154" customWidth="1"/>
    <col min="4" max="4" width="4.5703125" style="154" bestFit="1" customWidth="1"/>
    <col min="5" max="5" width="18.28515625" style="154" customWidth="1"/>
    <col min="6" max="6" width="18.85546875" style="154" customWidth="1"/>
    <col min="7" max="7" width="25.42578125" style="154" customWidth="1"/>
    <col min="8" max="8" width="10.7109375" style="154" customWidth="1"/>
    <col min="9" max="9" width="5.7109375" style="154" customWidth="1"/>
    <col min="10" max="10" width="4.7109375" style="154" customWidth="1"/>
    <col min="11" max="11" width="14.42578125" style="154" customWidth="1"/>
    <col min="12" max="12" width="15.42578125" style="154" customWidth="1"/>
    <col min="13" max="13" width="9" style="154" bestFit="1" customWidth="1"/>
    <col min="14" max="14" width="8.42578125" style="154" bestFit="1" customWidth="1"/>
    <col min="15" max="16384" width="11.42578125" style="154"/>
  </cols>
  <sheetData>
    <row r="2" spans="1:16" ht="26.25">
      <c r="A2" s="154" t="s">
        <v>46</v>
      </c>
      <c r="C2" s="155">
        <f>LIQUIDACION!E7</f>
        <v>0</v>
      </c>
    </row>
    <row r="4" spans="1:16" ht="13.5" thickBot="1"/>
    <row r="5" spans="1:16" s="160" customFormat="1" ht="14.25" thickTop="1" thickBot="1">
      <c r="A5" s="156" t="s">
        <v>47</v>
      </c>
      <c r="B5" s="157" t="s">
        <v>48</v>
      </c>
      <c r="C5" s="157" t="s">
        <v>56</v>
      </c>
      <c r="D5" s="156" t="s">
        <v>34</v>
      </c>
      <c r="E5" s="158" t="s">
        <v>49</v>
      </c>
      <c r="F5" s="224" t="s">
        <v>36</v>
      </c>
      <c r="G5" s="225"/>
      <c r="H5" s="158" t="s">
        <v>37</v>
      </c>
      <c r="I5" s="158" t="s">
        <v>3</v>
      </c>
      <c r="J5" s="159" t="s">
        <v>38</v>
      </c>
      <c r="K5" s="158" t="s">
        <v>50</v>
      </c>
      <c r="L5" s="158" t="s">
        <v>51</v>
      </c>
      <c r="M5" s="158" t="s">
        <v>54</v>
      </c>
      <c r="N5" s="158" t="s">
        <v>55</v>
      </c>
      <c r="O5" s="158" t="s">
        <v>61</v>
      </c>
      <c r="P5" s="158" t="s">
        <v>63</v>
      </c>
    </row>
    <row r="6" spans="1:16" ht="19.5" thickTop="1">
      <c r="A6" s="161">
        <f ca="1">TODAY()</f>
        <v>40896</v>
      </c>
      <c r="B6" s="162"/>
      <c r="C6" s="162"/>
      <c r="D6" s="163" t="s">
        <v>41</v>
      </c>
      <c r="E6" s="59">
        <v>65501</v>
      </c>
      <c r="F6" s="164">
        <f>$C$2</f>
        <v>0</v>
      </c>
      <c r="G6" s="165">
        <f>LIQUIDACION!$H$9</f>
        <v>0</v>
      </c>
      <c r="H6" s="166" t="str">
        <f>RIGHT(LIQUIDACION!G9,7)</f>
        <v/>
      </c>
      <c r="I6" s="166"/>
      <c r="J6" s="166"/>
      <c r="K6" s="167">
        <f>SUM(LIQUIDACION!K28:'LIQUIDACION'!K31)</f>
        <v>0</v>
      </c>
      <c r="L6" s="168"/>
      <c r="M6" s="169"/>
      <c r="N6" s="169"/>
      <c r="O6" s="169"/>
      <c r="P6" s="169"/>
    </row>
    <row r="7" spans="1:16" ht="18.75">
      <c r="A7" s="161">
        <f ca="1">TODAY()</f>
        <v>40896</v>
      </c>
      <c r="B7" s="162"/>
      <c r="C7" s="162"/>
      <c r="D7" s="163" t="s">
        <v>41</v>
      </c>
      <c r="E7" s="60">
        <v>65500</v>
      </c>
      <c r="F7" s="171">
        <f>$C$2</f>
        <v>0</v>
      </c>
      <c r="G7" s="165">
        <f>LIQUIDACION!$H$9</f>
        <v>0</v>
      </c>
      <c r="H7" s="166" t="str">
        <f>RIGHT(LIQUIDACION!G9,7)</f>
        <v/>
      </c>
      <c r="I7" s="166"/>
      <c r="J7" s="166"/>
      <c r="K7" s="167">
        <f>SUM(LIQUIDACION!K15:'LIQUIDACION'!K23)</f>
        <v>0</v>
      </c>
      <c r="L7" s="168"/>
      <c r="M7" s="169"/>
      <c r="N7" s="169"/>
      <c r="O7" s="169"/>
      <c r="P7" s="169"/>
    </row>
    <row r="8" spans="1:16" ht="18.75">
      <c r="A8" s="161">
        <f ca="1">TODAY()</f>
        <v>40896</v>
      </c>
      <c r="B8" s="162"/>
      <c r="C8" s="172"/>
      <c r="D8" s="163"/>
      <c r="E8" s="60"/>
      <c r="F8" s="164"/>
      <c r="G8" s="165"/>
      <c r="H8" s="166"/>
      <c r="I8" s="166"/>
      <c r="J8" s="166"/>
      <c r="K8" s="168"/>
      <c r="L8" s="168"/>
      <c r="M8" s="169"/>
      <c r="N8" s="169"/>
      <c r="O8" s="169"/>
      <c r="P8" s="169"/>
    </row>
    <row r="9" spans="1:16" ht="18.75">
      <c r="A9" s="161">
        <f ca="1">TODAY()</f>
        <v>40896</v>
      </c>
      <c r="B9" s="162"/>
      <c r="C9" s="162"/>
      <c r="D9" s="163"/>
      <c r="E9" s="61"/>
      <c r="F9" s="171"/>
      <c r="G9" s="165"/>
      <c r="H9" s="166"/>
      <c r="I9" s="166"/>
      <c r="J9" s="166"/>
      <c r="K9" s="168"/>
      <c r="L9" s="168"/>
      <c r="M9" s="169"/>
      <c r="N9" s="169"/>
      <c r="O9" s="169"/>
      <c r="P9" s="169"/>
    </row>
    <row r="10" spans="1:16" ht="33" customHeight="1">
      <c r="F10" s="173"/>
      <c r="G10" s="174"/>
      <c r="I10" s="154" t="s">
        <v>44</v>
      </c>
      <c r="K10" s="167">
        <f>SUM(K6:K9)</f>
        <v>0</v>
      </c>
      <c r="L10" s="175"/>
    </row>
    <row r="11" spans="1:16" ht="15.75">
      <c r="D11" s="176" t="s">
        <v>41</v>
      </c>
      <c r="E11" s="176" t="s">
        <v>65</v>
      </c>
      <c r="F11" s="177"/>
      <c r="G11" s="178"/>
    </row>
    <row r="14" spans="1:16">
      <c r="A14" s="154" t="s">
        <v>62</v>
      </c>
      <c r="B14" s="62"/>
      <c r="H14" s="166"/>
    </row>
    <row r="16" spans="1:16" ht="18.75">
      <c r="E16" s="179">
        <f>IF(LIQUIDACION!I45&lt;&gt;0,"TIENE HOJA DE TRANSFERENCIA",)</f>
        <v>0</v>
      </c>
    </row>
  </sheetData>
  <sheetProtection password="D86B" sheet="1" objects="1" scenarios="1"/>
  <mergeCells count="1">
    <mergeCell ref="F5:G5"/>
  </mergeCells>
  <phoneticPr fontId="0" type="noConversion"/>
  <conditionalFormatting sqref="I6:J6">
    <cfRule type="expression" dxfId="33" priority="3" stopIfTrue="1">
      <formula>$K$6=0</formula>
    </cfRule>
  </conditionalFormatting>
  <conditionalFormatting sqref="I7:J7">
    <cfRule type="expression" dxfId="32" priority="4" stopIfTrue="1">
      <formula>$K$7=0</formula>
    </cfRule>
  </conditionalFormatting>
  <conditionalFormatting sqref="F8:J8">
    <cfRule type="expression" dxfId="31" priority="5" stopIfTrue="1">
      <formula>$K$8=0</formula>
    </cfRule>
  </conditionalFormatting>
  <conditionalFormatting sqref="F9:J9">
    <cfRule type="expression" dxfId="30" priority="6" stopIfTrue="1">
      <formula>$K$9=0</formula>
    </cfRule>
  </conditionalFormatting>
  <conditionalFormatting sqref="G6">
    <cfRule type="expression" dxfId="29" priority="7" stopIfTrue="1">
      <formula>$K$6=0</formula>
    </cfRule>
  </conditionalFormatting>
  <conditionalFormatting sqref="F6">
    <cfRule type="expression" dxfId="28" priority="2" stopIfTrue="1">
      <formula>$K$8=0</formula>
    </cfRule>
  </conditionalFormatting>
  <conditionalFormatting sqref="F7">
    <cfRule type="expression" dxfId="27" priority="1" stopIfTrue="1">
      <formula>$K$9=0</formula>
    </cfRule>
  </conditionalFormatting>
  <dataValidations count="2">
    <dataValidation type="list" allowBlank="1" showInputMessage="1" showErrorMessage="1" sqref="D6">
      <formula1>$D$11:$E$11</formula1>
    </dataValidation>
    <dataValidation type="list" allowBlank="1" showInputMessage="1" showErrorMessage="1" sqref="E6 E7">
      <formula1>$A$17:$A$20</formula1>
    </dataValidation>
  </dataValidations>
  <pageMargins left="0.74803149606299213" right="0.74803149606299213" top="1.6141732283464567" bottom="0.98425196850393704" header="0" footer="0"/>
  <pageSetup paperSize="9" scale="74" orientation="landscape" r:id="rId1"/>
  <headerFooter alignWithMargins="0">
    <oddHeader>&amp;C&amp;"Times New Roman,Normal"&amp;20REAL FEDERACION ESPAÑOLA DE GOLF
Departamento de Contbilidad
&amp;"Arial Black,Normal"DIARIOS</oddHeader>
    <oddFooter>&amp;C&amp;Z&amp;F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2" enableFormatConditionsCalculation="0">
    <tabColor indexed="50"/>
    <pageSetUpPr fitToPage="1"/>
  </sheetPr>
  <dimension ref="A2:P16"/>
  <sheetViews>
    <sheetView showZeros="0" zoomScale="90" workbookViewId="0">
      <selection activeCell="C14" sqref="C14"/>
    </sheetView>
  </sheetViews>
  <sheetFormatPr baseColWidth="10" defaultRowHeight="12.75"/>
  <cols>
    <col min="1" max="1" width="6" style="154" customWidth="1"/>
    <col min="2" max="2" width="18.28515625" style="154" customWidth="1"/>
    <col min="3" max="3" width="7.5703125" style="154" customWidth="1"/>
    <col min="4" max="4" width="16.85546875" style="154" customWidth="1"/>
    <col min="5" max="5" width="25.140625" style="154" customWidth="1"/>
    <col min="6" max="6" width="9.7109375" style="154" bestFit="1" customWidth="1"/>
    <col min="7" max="7" width="6.5703125" style="154" bestFit="1" customWidth="1"/>
    <col min="8" max="8" width="4.28515625" style="154" customWidth="1"/>
    <col min="9" max="9" width="12.42578125" style="154" customWidth="1"/>
    <col min="10" max="10" width="5.7109375" style="154" bestFit="1" customWidth="1"/>
    <col min="11" max="11" width="6" style="154" bestFit="1" customWidth="1"/>
    <col min="12" max="12" width="13.85546875" style="154" customWidth="1"/>
    <col min="13" max="13" width="18.5703125" style="154" bestFit="1" customWidth="1"/>
    <col min="14" max="14" width="11.7109375" style="154" bestFit="1" customWidth="1"/>
    <col min="15" max="15" width="13.5703125" style="154" bestFit="1" customWidth="1"/>
    <col min="16" max="16384" width="11.42578125" style="154"/>
  </cols>
  <sheetData>
    <row r="2" spans="1:16" ht="26.25">
      <c r="A2" s="154" t="s">
        <v>46</v>
      </c>
      <c r="C2" s="155">
        <f>LIQUIDACION!E7</f>
        <v>0</v>
      </c>
    </row>
    <row r="4" spans="1:16" ht="13.5" thickBot="1"/>
    <row r="5" spans="1:16" s="160" customFormat="1" ht="14.25" thickTop="1" thickBot="1">
      <c r="A5" s="156" t="s">
        <v>34</v>
      </c>
      <c r="B5" s="158" t="s">
        <v>35</v>
      </c>
      <c r="C5" s="159" t="s">
        <v>45</v>
      </c>
      <c r="D5" s="224" t="s">
        <v>36</v>
      </c>
      <c r="E5" s="225"/>
      <c r="F5" s="158" t="s">
        <v>37</v>
      </c>
      <c r="G5" s="158" t="s">
        <v>3</v>
      </c>
      <c r="H5" s="159" t="s">
        <v>38</v>
      </c>
      <c r="I5" s="158" t="s">
        <v>18</v>
      </c>
      <c r="J5" s="158" t="s">
        <v>39</v>
      </c>
      <c r="K5" s="158" t="s">
        <v>40</v>
      </c>
      <c r="L5" s="158" t="s">
        <v>42</v>
      </c>
      <c r="M5" s="158" t="s">
        <v>43</v>
      </c>
      <c r="N5" s="158" t="s">
        <v>61</v>
      </c>
      <c r="O5" s="158" t="s">
        <v>63</v>
      </c>
    </row>
    <row r="6" spans="1:16" ht="19.5" thickTop="1">
      <c r="A6" s="180" t="s">
        <v>41</v>
      </c>
      <c r="B6" s="59">
        <v>65501</v>
      </c>
      <c r="C6" s="170">
        <v>10</v>
      </c>
      <c r="D6" s="181">
        <f>$C$2</f>
        <v>0</v>
      </c>
      <c r="E6" s="165">
        <f>LIQUIDACION!$H$9</f>
        <v>0</v>
      </c>
      <c r="F6" s="166" t="str">
        <f>RIGHT(LIQUIDACION!$G$9,7)</f>
        <v/>
      </c>
      <c r="G6" s="182"/>
      <c r="H6" s="182"/>
      <c r="I6" s="183">
        <f>P6*LIQUIDACION!E25</f>
        <v>0</v>
      </c>
      <c r="J6" s="184" t="s">
        <v>52</v>
      </c>
      <c r="K6" s="185">
        <v>15</v>
      </c>
      <c r="L6" s="186">
        <f>IF((LIQUIDACION!K25)&lt;&gt;0,LIQUIDACION!K26,0)</f>
        <v>0</v>
      </c>
      <c r="M6" s="167">
        <f>I6+L6</f>
        <v>0</v>
      </c>
      <c r="N6" s="187"/>
      <c r="O6" s="187"/>
      <c r="P6" s="176">
        <f>IF(LIQUIDACION!G25=54,LIQUIDACION!G25-26.67,IF(LIQUIDACION!G25=72.12,LIQUIDACION!G25-26.67,LIQUIDACION!G25-53.34))</f>
        <v>-53.34</v>
      </c>
    </row>
    <row r="7" spans="1:16" ht="18.75">
      <c r="A7" s="163" t="s">
        <v>41</v>
      </c>
      <c r="B7" s="60">
        <v>65500</v>
      </c>
      <c r="C7" s="188" t="s">
        <v>58</v>
      </c>
      <c r="D7" s="189">
        <f>$C$2</f>
        <v>0</v>
      </c>
      <c r="E7" s="165">
        <f>LIQUIDACION!$H$9</f>
        <v>0</v>
      </c>
      <c r="F7" s="166" t="str">
        <f>RIGHT(LIQUIDACION!$G$9,7)</f>
        <v/>
      </c>
      <c r="G7" s="166"/>
      <c r="H7" s="166"/>
      <c r="I7" s="167">
        <f>LIQUIDACION!E21*(LIQUIDACION!H21-0.19)</f>
        <v>0</v>
      </c>
      <c r="J7" s="169" t="s">
        <v>52</v>
      </c>
      <c r="K7" s="168">
        <v>15</v>
      </c>
      <c r="L7" s="186">
        <f>-I7*K7/100</f>
        <v>0</v>
      </c>
      <c r="M7" s="167">
        <f>I7+L7</f>
        <v>0</v>
      </c>
      <c r="N7" s="187"/>
      <c r="O7" s="187"/>
    </row>
    <row r="8" spans="1:16" ht="18.75">
      <c r="A8" s="163" t="s">
        <v>41</v>
      </c>
      <c r="B8" s="60">
        <v>65500</v>
      </c>
      <c r="C8" s="188" t="s">
        <v>57</v>
      </c>
      <c r="D8" s="189">
        <f>$C$2</f>
        <v>0</v>
      </c>
      <c r="E8" s="165">
        <f>LIQUIDACION!$H$9</f>
        <v>0</v>
      </c>
      <c r="F8" s="166" t="str">
        <f>RIGHT(LIQUIDACION!$G$9,7)</f>
        <v/>
      </c>
      <c r="G8" s="166"/>
      <c r="H8" s="166"/>
      <c r="I8" s="167">
        <f>SUM(LIQUIDACION!K15:'LIQUIDACION'!K18)+LIQUIDACION!K23</f>
        <v>0</v>
      </c>
      <c r="J8" s="169" t="s">
        <v>53</v>
      </c>
      <c r="K8" s="190"/>
      <c r="L8" s="191"/>
      <c r="M8" s="167">
        <f>I8</f>
        <v>0</v>
      </c>
      <c r="N8" s="187"/>
      <c r="O8" s="187"/>
    </row>
    <row r="9" spans="1:16" ht="18.75">
      <c r="A9" s="163" t="s">
        <v>41</v>
      </c>
      <c r="B9" s="60">
        <v>65501</v>
      </c>
      <c r="C9" s="188" t="s">
        <v>59</v>
      </c>
      <c r="D9" s="192">
        <f>$C$2</f>
        <v>0</v>
      </c>
      <c r="E9" s="165">
        <f>LIQUIDACION!$H$9</f>
        <v>0</v>
      </c>
      <c r="F9" s="166" t="str">
        <f>RIGHT(LIQUIDACION!$G$9,7)</f>
        <v/>
      </c>
      <c r="G9" s="166"/>
      <c r="H9" s="166"/>
      <c r="I9" s="167">
        <f>SUM(LIQUIDACION!K28:'LIQUIDACION'!K31)</f>
        <v>0</v>
      </c>
      <c r="J9" s="169" t="s">
        <v>53</v>
      </c>
      <c r="K9" s="190"/>
      <c r="L9" s="191"/>
      <c r="M9" s="167">
        <f>I9</f>
        <v>0</v>
      </c>
      <c r="N9" s="187"/>
      <c r="O9" s="187"/>
    </row>
    <row r="10" spans="1:16" ht="18.75">
      <c r="A10" s="163" t="s">
        <v>41</v>
      </c>
      <c r="B10" s="60">
        <v>65500</v>
      </c>
      <c r="C10" s="188" t="s">
        <v>60</v>
      </c>
      <c r="D10" s="192">
        <f>$C$2</f>
        <v>0</v>
      </c>
      <c r="E10" s="165">
        <f>LIQUIDACION!$H$9</f>
        <v>0</v>
      </c>
      <c r="F10" s="166" t="str">
        <f>RIGHT(LIQUIDACION!$G$9,7)</f>
        <v/>
      </c>
      <c r="G10" s="166"/>
      <c r="H10" s="166"/>
      <c r="I10" s="167">
        <f>LIQUIDACION!E21*0.19</f>
        <v>0</v>
      </c>
      <c r="J10" s="169" t="s">
        <v>64</v>
      </c>
      <c r="K10" s="190"/>
      <c r="L10" s="190"/>
      <c r="M10" s="167">
        <f>I10</f>
        <v>0</v>
      </c>
      <c r="N10" s="187"/>
      <c r="O10" s="187"/>
    </row>
    <row r="11" spans="1:16" ht="19.5" thickBot="1">
      <c r="A11" s="163" t="s">
        <v>41</v>
      </c>
      <c r="B11" s="60">
        <v>65501</v>
      </c>
      <c r="C11" s="188">
        <v>19</v>
      </c>
      <c r="D11" s="193"/>
      <c r="E11" s="165"/>
      <c r="F11" s="166" t="str">
        <f>RIGHT(LIQUIDACION!$G$9,7)</f>
        <v/>
      </c>
      <c r="G11" s="166"/>
      <c r="H11" s="166"/>
      <c r="I11" s="167">
        <f>LIQUIDACION!K25-I6</f>
        <v>0</v>
      </c>
      <c r="J11" s="169" t="s">
        <v>64</v>
      </c>
      <c r="K11" s="168"/>
      <c r="L11" s="194"/>
      <c r="M11" s="167">
        <f>I11-L11</f>
        <v>0</v>
      </c>
      <c r="N11" s="187"/>
      <c r="O11" s="187"/>
    </row>
    <row r="12" spans="1:16" ht="27.75" thickTop="1" thickBot="1">
      <c r="K12" s="226" t="s">
        <v>44</v>
      </c>
      <c r="L12" s="227"/>
      <c r="M12" s="195">
        <f>SUM(M6:M11)</f>
        <v>0</v>
      </c>
    </row>
    <row r="13" spans="1:16" ht="13.5" thickTop="1"/>
    <row r="14" spans="1:16">
      <c r="A14" s="154" t="s">
        <v>62</v>
      </c>
      <c r="C14" s="62"/>
    </row>
    <row r="16" spans="1:16" ht="18.75">
      <c r="C16" s="179">
        <f>IF(LIQUIDACION!I45&lt;&gt;0,"TIENE HOJA DE TRANSFERENCIA",)</f>
        <v>0</v>
      </c>
    </row>
  </sheetData>
  <sheetProtection password="D86B" sheet="1" objects="1" scenarios="1"/>
  <mergeCells count="2">
    <mergeCell ref="K12:L12"/>
    <mergeCell ref="D5:E5"/>
  </mergeCells>
  <phoneticPr fontId="0" type="noConversion"/>
  <conditionalFormatting sqref="E6 G6:H6">
    <cfRule type="expression" dxfId="26" priority="1" stopIfTrue="1">
      <formula>$I$6=0</formula>
    </cfRule>
  </conditionalFormatting>
  <conditionalFormatting sqref="E7 G7:H7">
    <cfRule type="expression" dxfId="25" priority="2" stopIfTrue="1">
      <formula>$I$7=0</formula>
    </cfRule>
  </conditionalFormatting>
  <conditionalFormatting sqref="E8 G8:H8">
    <cfRule type="expression" dxfId="24" priority="3" stopIfTrue="1">
      <formula>$I$8=0</formula>
    </cfRule>
  </conditionalFormatting>
  <conditionalFormatting sqref="E9:E10 G9:H9">
    <cfRule type="expression" dxfId="23" priority="4" stopIfTrue="1">
      <formula>$I$9=0</formula>
    </cfRule>
  </conditionalFormatting>
  <conditionalFormatting sqref="D6:D10 B6:B10">
    <cfRule type="expression" dxfId="22" priority="5" stopIfTrue="1">
      <formula>$K$6=0</formula>
    </cfRule>
  </conditionalFormatting>
  <pageMargins left="0.74803149606299213" right="0.74803149606299213" top="1.3779527559055118" bottom="0.98425196850393704" header="0" footer="0"/>
  <pageSetup paperSize="9" scale="70" orientation="landscape" r:id="rId1"/>
  <headerFooter alignWithMargins="0">
    <oddHeader xml:space="preserve">&amp;C&amp;"Times New Roman,Normal"&amp;20REAL FEDERACION ESPAÑOLA DE GOLF
Departamento de Contabilidad
&amp;"Arial Black,Normal"RETRIBUCIONES&amp;"TIMES,Normal"&amp;10
</oddHeader>
    <oddFooter>&amp;C&amp;Z&amp;F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 enableFormatConditionsCalculation="0">
    <tabColor indexed="56"/>
    <pageSetUpPr fitToPage="1"/>
  </sheetPr>
  <dimension ref="A2:P285"/>
  <sheetViews>
    <sheetView showGridLines="0" showZeros="0" tabSelected="1" zoomScale="140" zoomScaleNormal="140" workbookViewId="0">
      <selection activeCell="D8" sqref="D8:E8"/>
    </sheetView>
  </sheetViews>
  <sheetFormatPr baseColWidth="10" defaultRowHeight="12.75" outlineLevelRow="1"/>
  <cols>
    <col min="1" max="1" width="3.85546875" style="2" customWidth="1"/>
    <col min="2" max="2" width="11.140625" style="4" customWidth="1"/>
    <col min="3" max="3" width="3.42578125" style="4" customWidth="1"/>
    <col min="4" max="4" width="5.42578125" style="4" customWidth="1"/>
    <col min="5" max="5" width="15.85546875" style="4" customWidth="1"/>
    <col min="6" max="6" width="8.140625" style="4" customWidth="1"/>
    <col min="7" max="7" width="11.28515625" style="4" customWidth="1"/>
    <col min="8" max="8" width="8.42578125" style="4" customWidth="1"/>
    <col min="9" max="9" width="7.7109375" style="4" customWidth="1"/>
    <col min="10" max="10" width="3.85546875" style="4" customWidth="1"/>
    <col min="11" max="11" width="16.7109375" style="2" customWidth="1"/>
    <col min="12" max="12" width="6" style="2" customWidth="1"/>
    <col min="13" max="15" width="11.42578125" style="2"/>
    <col min="16" max="16" width="27.5703125" style="2" customWidth="1"/>
    <col min="17" max="16384" width="11.42578125" style="2"/>
  </cols>
  <sheetData>
    <row r="2" spans="1:12" ht="31.5">
      <c r="A2" s="239" t="s">
        <v>109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</row>
    <row r="3" spans="1:12" ht="23.25">
      <c r="B3" s="3"/>
      <c r="C3" s="3"/>
      <c r="D3" s="3"/>
    </row>
    <row r="4" spans="1:12">
      <c r="B4" s="2"/>
      <c r="C4" s="2"/>
      <c r="D4" s="2"/>
      <c r="E4" s="2"/>
      <c r="F4" s="2"/>
      <c r="G4" s="2"/>
      <c r="H4" s="2"/>
      <c r="I4" s="2"/>
      <c r="J4" s="2"/>
    </row>
    <row r="5" spans="1:12" ht="23.25" customHeight="1">
      <c r="A5" s="240" t="s">
        <v>85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</row>
    <row r="6" spans="1:12" ht="28.5" customHeight="1">
      <c r="B6" s="3"/>
      <c r="C6" s="5"/>
      <c r="D6" s="3"/>
      <c r="E6" s="244" t="s">
        <v>1040</v>
      </c>
      <c r="F6" s="244"/>
      <c r="G6" s="245"/>
    </row>
    <row r="7" spans="1:12" ht="18" customHeight="1">
      <c r="A7" s="2" t="s">
        <v>0</v>
      </c>
      <c r="B7" s="3"/>
      <c r="C7" s="3"/>
      <c r="D7" s="242"/>
      <c r="E7" s="242"/>
      <c r="F7" s="242"/>
      <c r="G7" s="242"/>
      <c r="H7" s="242"/>
      <c r="I7" s="242"/>
      <c r="J7" s="242"/>
      <c r="K7" s="242"/>
      <c r="L7" s="242"/>
    </row>
    <row r="8" spans="1:12" ht="18" customHeight="1">
      <c r="A8" s="2" t="s">
        <v>1</v>
      </c>
      <c r="B8" s="3"/>
      <c r="C8" s="6"/>
      <c r="D8" s="230"/>
      <c r="E8" s="230"/>
      <c r="F8" s="7" t="s">
        <v>2</v>
      </c>
      <c r="H8" s="230"/>
      <c r="I8" s="230"/>
      <c r="J8" s="230"/>
      <c r="K8" s="230"/>
      <c r="L8" s="230"/>
    </row>
    <row r="9" spans="1:12" ht="18" customHeight="1">
      <c r="A9" s="2" t="s">
        <v>3</v>
      </c>
      <c r="B9" s="3"/>
      <c r="C9" s="6"/>
      <c r="D9" s="6"/>
      <c r="E9" s="235" t="s">
        <v>4</v>
      </c>
      <c r="F9" s="235"/>
      <c r="G9" s="229"/>
      <c r="H9" s="229"/>
      <c r="I9" s="229"/>
      <c r="J9" s="229"/>
      <c r="K9" s="229"/>
      <c r="L9" s="229"/>
    </row>
    <row r="10" spans="1:12" ht="18" customHeight="1">
      <c r="A10" s="2" t="s">
        <v>5</v>
      </c>
      <c r="B10" s="3"/>
      <c r="C10" s="229"/>
      <c r="D10" s="229"/>
      <c r="E10" s="229"/>
      <c r="F10" s="229"/>
      <c r="G10" s="9" t="s">
        <v>6</v>
      </c>
      <c r="H10" s="230"/>
      <c r="I10" s="230"/>
      <c r="J10" s="230"/>
      <c r="K10" s="230"/>
      <c r="L10" s="230"/>
    </row>
    <row r="11" spans="1:12" ht="18" customHeight="1">
      <c r="A11" s="2" t="s">
        <v>74</v>
      </c>
      <c r="E11" s="125"/>
      <c r="F11" s="105" t="s">
        <v>565</v>
      </c>
      <c r="G11" s="126"/>
      <c r="H11" s="105" t="s">
        <v>567</v>
      </c>
      <c r="I11" s="104"/>
      <c r="J11" s="8" t="s">
        <v>565</v>
      </c>
      <c r="K11" s="231"/>
      <c r="L11" s="231"/>
    </row>
    <row r="12" spans="1:12" ht="24" customHeight="1">
      <c r="A12" s="197" t="s">
        <v>1037</v>
      </c>
      <c r="B12" s="197"/>
      <c r="C12" s="197"/>
      <c r="E12" s="196"/>
      <c r="F12" s="108" t="str">
        <f>IF(E12=0,"","€/unidad de divisa")</f>
        <v/>
      </c>
      <c r="G12" s="108"/>
      <c r="H12" s="2"/>
      <c r="I12" s="233" t="s">
        <v>1035</v>
      </c>
      <c r="J12" s="233"/>
      <c r="K12" s="233"/>
      <c r="L12" s="233"/>
    </row>
    <row r="13" spans="1:12" ht="12.75" customHeight="1">
      <c r="A13" s="4" t="s">
        <v>7</v>
      </c>
      <c r="B13" s="2"/>
      <c r="C13" s="2"/>
      <c r="D13" s="2"/>
      <c r="I13" s="234"/>
      <c r="J13" s="234"/>
      <c r="K13" s="234"/>
      <c r="L13" s="234"/>
    </row>
    <row r="14" spans="1:12">
      <c r="K14" s="10"/>
    </row>
    <row r="15" spans="1:12" ht="18" customHeight="1">
      <c r="A15" s="11" t="s">
        <v>8</v>
      </c>
      <c r="B15" s="7" t="s">
        <v>9</v>
      </c>
      <c r="C15" s="7"/>
      <c r="D15" s="7"/>
      <c r="E15" s="12" t="s">
        <v>10</v>
      </c>
      <c r="F15" s="13"/>
      <c r="G15" s="14"/>
      <c r="H15" s="14"/>
      <c r="I15" s="15" t="s">
        <v>11</v>
      </c>
      <c r="J15" s="16"/>
      <c r="K15" s="109">
        <f>CALCULOS!B10</f>
        <v>0</v>
      </c>
      <c r="L15" s="17">
        <v>0.26</v>
      </c>
    </row>
    <row r="16" spans="1:12" ht="18" customHeight="1">
      <c r="A16" s="18"/>
      <c r="B16" s="19"/>
      <c r="C16" s="19"/>
      <c r="D16" s="19"/>
      <c r="E16" s="7" t="s">
        <v>12</v>
      </c>
      <c r="F16" s="19"/>
      <c r="G16" s="7"/>
      <c r="H16" s="7"/>
      <c r="I16" s="20" t="s">
        <v>11</v>
      </c>
      <c r="J16" s="21"/>
      <c r="K16" s="109">
        <f>CALCULOS!D10</f>
        <v>0</v>
      </c>
      <c r="L16" s="17">
        <v>0.19</v>
      </c>
    </row>
    <row r="17" spans="1:12" ht="18" customHeight="1">
      <c r="A17" s="18"/>
      <c r="B17" s="19"/>
      <c r="C17" s="19"/>
      <c r="D17" s="19"/>
      <c r="E17" s="7" t="s">
        <v>13</v>
      </c>
      <c r="F17" s="22"/>
      <c r="G17" s="23"/>
      <c r="H17" s="23"/>
      <c r="I17" s="20" t="s">
        <v>11</v>
      </c>
      <c r="J17" s="21"/>
      <c r="K17" s="109"/>
      <c r="L17" s="17">
        <v>0.24</v>
      </c>
    </row>
    <row r="18" spans="1:12" ht="18" customHeight="1">
      <c r="A18" s="18"/>
      <c r="B18" s="19"/>
      <c r="C18" s="19"/>
      <c r="D18" s="19"/>
      <c r="E18" s="7" t="s">
        <v>14</v>
      </c>
      <c r="F18" s="13"/>
      <c r="G18" s="14"/>
      <c r="H18" s="14"/>
      <c r="I18" s="24" t="s">
        <v>11</v>
      </c>
      <c r="J18" s="25"/>
      <c r="K18" s="110">
        <f>CALCULOS!F10</f>
        <v>0</v>
      </c>
      <c r="L18" s="26"/>
    </row>
    <row r="19" spans="1:12" ht="18" customHeight="1">
      <c r="A19" s="27" t="s">
        <v>8</v>
      </c>
      <c r="B19" s="12" t="s">
        <v>15</v>
      </c>
      <c r="C19" s="12"/>
      <c r="D19" s="12"/>
      <c r="E19" s="7" t="s">
        <v>71</v>
      </c>
      <c r="F19" s="237"/>
      <c r="G19" s="237"/>
      <c r="H19" s="7"/>
      <c r="I19" s="24"/>
      <c r="J19" s="28"/>
      <c r="K19" s="63"/>
    </row>
    <row r="20" spans="1:12" ht="18" customHeight="1">
      <c r="A20" s="18"/>
      <c r="B20" s="12" t="s">
        <v>84</v>
      </c>
      <c r="C20" s="29"/>
      <c r="D20" s="29"/>
      <c r="E20" s="30"/>
      <c r="F20" s="31"/>
      <c r="G20" s="32"/>
      <c r="H20" s="32"/>
      <c r="I20" s="33"/>
      <c r="J20" s="28"/>
      <c r="K20" s="63"/>
    </row>
    <row r="21" spans="1:12" ht="18" customHeight="1">
      <c r="A21" s="18"/>
      <c r="B21" s="7" t="s">
        <v>16</v>
      </c>
      <c r="C21" s="34"/>
      <c r="D21" s="35"/>
      <c r="E21" s="36"/>
      <c r="F21" s="37"/>
      <c r="G21" s="34" t="s">
        <v>17</v>
      </c>
      <c r="H21" s="111">
        <v>0.26</v>
      </c>
      <c r="I21" s="38" t="s">
        <v>18</v>
      </c>
      <c r="J21" s="39"/>
      <c r="K21" s="112">
        <f>E21*H21</f>
        <v>0</v>
      </c>
    </row>
    <row r="22" spans="1:12" ht="18" customHeight="1">
      <c r="A22" s="27" t="s">
        <v>8</v>
      </c>
      <c r="B22" s="12" t="s">
        <v>19</v>
      </c>
      <c r="C22" s="12"/>
      <c r="D22" s="12"/>
      <c r="E22" s="7"/>
      <c r="F22" s="7">
        <f>IF(K22&lt;&gt;0,"Retención exceso pago kilometraje",)</f>
        <v>0</v>
      </c>
      <c r="G22" s="7"/>
      <c r="H22" s="7"/>
      <c r="I22" s="7"/>
      <c r="K22" s="64">
        <f>IF(H21=0.26,-(E21*0.07)*15/100,0)</f>
        <v>0</v>
      </c>
      <c r="L22" s="26"/>
    </row>
    <row r="23" spans="1:12" ht="18" customHeight="1">
      <c r="B23" s="236"/>
      <c r="C23" s="236"/>
      <c r="D23" s="236"/>
      <c r="E23" s="236"/>
      <c r="F23" s="236"/>
      <c r="G23" s="236"/>
      <c r="H23" s="236"/>
      <c r="I23" s="24" t="s">
        <v>18</v>
      </c>
      <c r="J23" s="25"/>
      <c r="K23" s="110"/>
      <c r="L23" s="26"/>
    </row>
    <row r="24" spans="1:12" ht="9" customHeight="1">
      <c r="B24" s="40"/>
      <c r="C24" s="40"/>
      <c r="D24" s="40"/>
      <c r="E24" s="41"/>
      <c r="F24" s="41"/>
      <c r="G24" s="41"/>
      <c r="H24" s="41"/>
      <c r="I24" s="24"/>
      <c r="J24" s="25"/>
      <c r="K24" s="63"/>
      <c r="L24" s="26"/>
    </row>
    <row r="25" spans="1:12" ht="18" customHeight="1">
      <c r="A25" s="42" t="s">
        <v>20</v>
      </c>
      <c r="B25" s="42"/>
      <c r="C25" s="42"/>
      <c r="D25" s="43"/>
      <c r="E25" s="10"/>
      <c r="F25" s="10" t="str">
        <f>IF(E25=0,"","dias X")</f>
        <v/>
      </c>
      <c r="G25" s="113"/>
      <c r="H25" s="44" t="str">
        <f>IF(E25=0,"","EUR/día")</f>
        <v/>
      </c>
      <c r="I25" s="24" t="str">
        <f>IF(E25=0," ","Importe")</f>
        <v xml:space="preserve"> </v>
      </c>
      <c r="J25" s="25"/>
      <c r="K25" s="112">
        <f>IF(E25=0,0,(E25*G25))</f>
        <v>0</v>
      </c>
      <c r="L25" s="86"/>
    </row>
    <row r="26" spans="1:12" ht="18" customHeight="1">
      <c r="B26" s="19"/>
      <c r="C26" s="19"/>
      <c r="D26" s="2"/>
      <c r="F26" s="7" t="str">
        <f>IF(E25=0," ","15% I.R.P.F.sobre exceso de dieta")</f>
        <v xml:space="preserve"> </v>
      </c>
      <c r="G26" s="7"/>
      <c r="H26" s="7"/>
      <c r="I26" s="7"/>
      <c r="K26" s="64" t="str">
        <f>IF(G25=102,-(7.3)*E25,IF(G25=54,-(4.1)*E25,IF(G25=240,-(7.3)*E25,IF(G25=72.12,-(6.82)*E25,IF(G25=123.21,-(10.48)*E25,IF(G25=240.4,-(28.06)*E25,""))))))</f>
        <v/>
      </c>
      <c r="L26" s="86"/>
    </row>
    <row r="27" spans="1:12" ht="14.1" customHeight="1">
      <c r="A27" s="45" t="s">
        <v>72</v>
      </c>
      <c r="B27" s="12"/>
      <c r="C27" s="12"/>
      <c r="D27" s="12"/>
      <c r="E27" s="7"/>
      <c r="F27" s="7"/>
      <c r="G27" s="7"/>
      <c r="H27" s="7"/>
      <c r="I27" s="7"/>
      <c r="K27" s="63"/>
      <c r="L27" s="86"/>
    </row>
    <row r="28" spans="1:12" ht="18" customHeight="1">
      <c r="A28" s="46"/>
      <c r="B28" s="7" t="s">
        <v>21</v>
      </c>
      <c r="C28" s="238"/>
      <c r="D28" s="238"/>
      <c r="E28" s="7" t="s">
        <v>86</v>
      </c>
      <c r="F28" s="2"/>
      <c r="G28" s="41"/>
      <c r="H28" s="41"/>
      <c r="I28" s="24" t="s">
        <v>18</v>
      </c>
      <c r="J28" s="25"/>
      <c r="K28" s="110">
        <f>CALCULOS!H10</f>
        <v>0</v>
      </c>
      <c r="L28" s="92">
        <v>102</v>
      </c>
    </row>
    <row r="29" spans="1:12" ht="18" customHeight="1">
      <c r="A29" s="45" t="s">
        <v>73</v>
      </c>
      <c r="B29" s="12"/>
      <c r="C29" s="12"/>
      <c r="D29" s="12"/>
      <c r="E29" s="7"/>
      <c r="F29" s="7"/>
      <c r="G29" s="7"/>
      <c r="H29" s="7"/>
      <c r="I29" s="7"/>
      <c r="K29" s="63"/>
      <c r="L29" s="92">
        <v>240.4</v>
      </c>
    </row>
    <row r="30" spans="1:12" ht="18" customHeight="1">
      <c r="A30" s="18"/>
      <c r="B30" s="7" t="s">
        <v>21</v>
      </c>
      <c r="C30" s="238"/>
      <c r="D30" s="238"/>
      <c r="E30" s="7" t="s">
        <v>87</v>
      </c>
      <c r="F30" s="66"/>
      <c r="G30" s="41"/>
      <c r="H30" s="41"/>
      <c r="I30" s="24" t="s">
        <v>18</v>
      </c>
      <c r="J30" s="25"/>
      <c r="K30" s="110">
        <f>CALCULOS!J10</f>
        <v>0</v>
      </c>
      <c r="L30" s="86"/>
    </row>
    <row r="31" spans="1:12" ht="18" customHeight="1">
      <c r="B31" s="7" t="s">
        <v>1038</v>
      </c>
      <c r="C31" s="2"/>
      <c r="D31" s="7"/>
      <c r="E31" s="7"/>
      <c r="F31" s="7"/>
      <c r="G31" s="7"/>
      <c r="H31" s="7"/>
      <c r="K31" s="110">
        <f>CALCULOS!L10</f>
        <v>0</v>
      </c>
      <c r="L31" s="86"/>
    </row>
    <row r="32" spans="1:12" ht="23.25" customHeight="1">
      <c r="B32" s="2"/>
      <c r="C32" s="24"/>
      <c r="D32" s="2"/>
      <c r="E32" s="65" t="s">
        <v>22</v>
      </c>
      <c r="F32" s="14"/>
      <c r="G32" s="14"/>
      <c r="H32" s="14"/>
      <c r="I32" s="47"/>
      <c r="K32" s="83">
        <f>SUM(K15:K31)</f>
        <v>0</v>
      </c>
      <c r="L32" s="86"/>
    </row>
    <row r="33" spans="1:15" ht="12.75" customHeight="1">
      <c r="D33" s="232" t="s">
        <v>1034</v>
      </c>
      <c r="E33" s="232"/>
      <c r="F33" s="232"/>
      <c r="G33" s="232"/>
      <c r="H33" s="232"/>
      <c r="K33" s="114"/>
    </row>
    <row r="34" spans="1:15" ht="12.75" customHeight="1">
      <c r="D34" s="232"/>
      <c r="E34" s="232"/>
      <c r="F34" s="232"/>
      <c r="G34" s="232"/>
      <c r="H34" s="232"/>
    </row>
    <row r="35" spans="1:15" ht="12.75" customHeight="1">
      <c r="D35" s="232"/>
      <c r="E35" s="232"/>
      <c r="F35" s="232"/>
      <c r="G35" s="232"/>
      <c r="H35" s="232"/>
      <c r="I35" s="241" t="s">
        <v>23</v>
      </c>
      <c r="J35" s="241"/>
      <c r="K35" s="85"/>
      <c r="O35" s="48"/>
    </row>
    <row r="36" spans="1:15" ht="15.75">
      <c r="C36" s="67" t="s">
        <v>24</v>
      </c>
      <c r="H36" s="49"/>
    </row>
    <row r="37" spans="1:15" ht="15.75">
      <c r="B37" s="2"/>
      <c r="C37" s="68" t="s">
        <v>25</v>
      </c>
      <c r="H37" s="68" t="s">
        <v>75</v>
      </c>
    </row>
    <row r="38" spans="1:15">
      <c r="A38" s="86"/>
      <c r="B38" s="84"/>
      <c r="C38" s="84"/>
      <c r="D38" s="84"/>
      <c r="E38" s="84"/>
      <c r="F38" s="84"/>
    </row>
    <row r="39" spans="1:15">
      <c r="A39" s="86"/>
      <c r="B39" s="84"/>
      <c r="C39" s="84"/>
      <c r="D39" s="84"/>
      <c r="E39" s="84"/>
      <c r="F39" s="84"/>
      <c r="G39" s="84"/>
    </row>
    <row r="40" spans="1:15" ht="18.75">
      <c r="A40" s="86"/>
      <c r="B40" s="115" t="s">
        <v>26</v>
      </c>
      <c r="C40" s="115"/>
      <c r="D40" s="115"/>
      <c r="E40" s="116"/>
      <c r="F40" s="90"/>
      <c r="G40" s="87"/>
      <c r="H40" s="50"/>
      <c r="I40" s="51"/>
      <c r="J40" s="52"/>
    </row>
    <row r="41" spans="1:15" ht="18.75">
      <c r="A41" s="86"/>
      <c r="B41" s="115" t="s">
        <v>27</v>
      </c>
      <c r="C41" s="115"/>
      <c r="D41" s="115"/>
      <c r="E41" s="117">
        <f>K32</f>
        <v>0</v>
      </c>
      <c r="F41" s="90"/>
      <c r="G41" s="88"/>
      <c r="H41" s="53"/>
      <c r="I41" s="53"/>
      <c r="J41" s="53"/>
    </row>
    <row r="42" spans="1:15" ht="18.75">
      <c r="A42" s="86"/>
      <c r="B42" s="118" t="str">
        <f>IF(E42&gt;=0,"a n/ favor","a s/ favor")</f>
        <v>a n/ favor</v>
      </c>
      <c r="C42" s="115"/>
      <c r="D42" s="115"/>
      <c r="E42" s="116">
        <f>IF(E40=0,E41,E40-E41)</f>
        <v>0</v>
      </c>
      <c r="F42" s="90"/>
      <c r="G42" s="87"/>
      <c r="J42" s="53"/>
    </row>
    <row r="43" spans="1:15" ht="18.75">
      <c r="A43" s="86"/>
      <c r="B43" s="119" t="s">
        <v>105</v>
      </c>
      <c r="C43" s="119"/>
      <c r="D43" s="119"/>
      <c r="E43" s="120"/>
      <c r="F43" s="90"/>
      <c r="G43" s="89"/>
      <c r="H43" s="53"/>
      <c r="I43" s="106"/>
      <c r="J43" s="53"/>
    </row>
    <row r="44" spans="1:15" ht="18.75">
      <c r="A44" s="86"/>
      <c r="B44" s="90"/>
      <c r="C44" s="90"/>
      <c r="D44" s="90"/>
      <c r="E44" s="121"/>
      <c r="F44" s="90"/>
      <c r="G44" s="90"/>
      <c r="I44" s="107"/>
    </row>
    <row r="45" spans="1:15" ht="13.5" thickBot="1">
      <c r="A45" s="94" t="s">
        <v>107</v>
      </c>
      <c r="B45" s="91"/>
      <c r="C45" s="91"/>
      <c r="D45" s="91"/>
      <c r="E45" s="91"/>
      <c r="F45" s="91"/>
      <c r="G45" s="93" t="s">
        <v>106</v>
      </c>
      <c r="H45" s="91"/>
      <c r="I45" s="228"/>
      <c r="J45" s="228"/>
      <c r="K45" s="228"/>
    </row>
    <row r="46" spans="1:15" ht="13.5" thickTop="1">
      <c r="A46" s="54" t="s">
        <v>28</v>
      </c>
      <c r="B46" s="55"/>
      <c r="C46" s="55"/>
      <c r="D46" s="55"/>
      <c r="E46" s="56" t="s">
        <v>29</v>
      </c>
    </row>
    <row r="47" spans="1:15">
      <c r="A47" s="57"/>
      <c r="B47" s="55"/>
      <c r="C47" s="55"/>
      <c r="D47" s="55"/>
      <c r="E47" s="56" t="s">
        <v>30</v>
      </c>
    </row>
    <row r="48" spans="1:15">
      <c r="A48" s="57"/>
      <c r="B48" s="55"/>
      <c r="C48" s="55"/>
      <c r="D48" s="55"/>
      <c r="E48" s="56" t="s">
        <v>31</v>
      </c>
    </row>
    <row r="49" spans="1:16">
      <c r="A49" s="58" t="s">
        <v>69</v>
      </c>
      <c r="B49" s="55"/>
      <c r="C49" s="55"/>
      <c r="D49" s="55"/>
      <c r="E49" s="55"/>
    </row>
    <row r="50" spans="1:16">
      <c r="A50" s="58" t="s">
        <v>66</v>
      </c>
      <c r="B50" s="55"/>
      <c r="C50" s="55"/>
      <c r="D50" s="55"/>
      <c r="E50" s="55"/>
    </row>
    <row r="51" spans="1:16" hidden="1" outlineLevel="1"/>
    <row r="52" spans="1:16" hidden="1" outlineLevel="1">
      <c r="P52" s="48"/>
    </row>
    <row r="53" spans="1:16" hidden="1" outlineLevel="1">
      <c r="A53" s="2">
        <v>1</v>
      </c>
      <c r="B53" s="122" t="s">
        <v>568</v>
      </c>
      <c r="E53" s="122"/>
      <c r="F53" s="123"/>
      <c r="G53" s="123"/>
      <c r="H53" s="122" t="s">
        <v>123</v>
      </c>
      <c r="I53" s="122" t="s">
        <v>122</v>
      </c>
      <c r="J53" s="122" t="str">
        <f>CONCATENATE(H53," ",I53)</f>
        <v>MATCH CUADRANGULAR 12-001</v>
      </c>
      <c r="K53" s="122"/>
    </row>
    <row r="54" spans="1:16" hidden="1" outlineLevel="1">
      <c r="A54" s="2">
        <v>2</v>
      </c>
      <c r="B54" s="122" t="s">
        <v>569</v>
      </c>
      <c r="C54" s="4" t="s">
        <v>108</v>
      </c>
      <c r="D54" s="4" t="s">
        <v>705</v>
      </c>
      <c r="E54" s="122" t="str">
        <f>CONCATENATE(C54," ",D54)</f>
        <v>España ESP</v>
      </c>
      <c r="F54" s="123"/>
      <c r="G54" s="123"/>
      <c r="H54" s="122" t="s">
        <v>126</v>
      </c>
      <c r="I54" s="122" t="s">
        <v>125</v>
      </c>
      <c r="J54" s="122" t="str">
        <f t="shared" ref="J54:J117" si="0">CONCATENATE(H54," ",I54)</f>
        <v>COPA BALEARES 12-002</v>
      </c>
      <c r="K54" s="122"/>
    </row>
    <row r="55" spans="1:16" hidden="1" outlineLevel="1">
      <c r="A55" s="2">
        <v>3</v>
      </c>
      <c r="B55" s="122" t="s">
        <v>570</v>
      </c>
      <c r="C55" s="122" t="s">
        <v>580</v>
      </c>
      <c r="D55" s="122" t="s">
        <v>579</v>
      </c>
      <c r="E55" s="122" t="str">
        <f>CONCATENATE(C55," ",D55)</f>
        <v>Afganistan AFG</v>
      </c>
      <c r="F55" s="123"/>
      <c r="G55" s="123"/>
      <c r="H55" s="122" t="s">
        <v>129</v>
      </c>
      <c r="I55" s="122" t="s">
        <v>128</v>
      </c>
      <c r="J55" s="122" t="str">
        <f t="shared" si="0"/>
        <v>MATCH FRANCIA-ESPAÑA (SUB-18) 12-003</v>
      </c>
      <c r="K55" s="122"/>
    </row>
    <row r="56" spans="1:16" hidden="1" outlineLevel="1">
      <c r="A56" s="2">
        <v>4</v>
      </c>
      <c r="B56" s="122" t="s">
        <v>571</v>
      </c>
      <c r="C56" s="122" t="s">
        <v>582</v>
      </c>
      <c r="D56" s="122" t="s">
        <v>581</v>
      </c>
      <c r="E56" s="122" t="str">
        <f t="shared" ref="E56:E119" si="1">CONCATENATE(C56," ",D56)</f>
        <v>Antillas Holandesas AHO</v>
      </c>
      <c r="F56" s="123"/>
      <c r="G56" s="123"/>
      <c r="H56" s="122" t="s">
        <v>132</v>
      </c>
      <c r="I56" s="122" t="s">
        <v>131</v>
      </c>
      <c r="J56" s="122" t="str">
        <f t="shared" si="0"/>
        <v>Cº INTERNACIONAL DE PORTUGAL 12-004</v>
      </c>
      <c r="K56" s="122"/>
    </row>
    <row r="57" spans="1:16" hidden="1" outlineLevel="1">
      <c r="A57" s="2">
        <v>5</v>
      </c>
      <c r="B57" s="122" t="s">
        <v>572</v>
      </c>
      <c r="C57" s="122" t="s">
        <v>584</v>
      </c>
      <c r="D57" s="122" t="s">
        <v>583</v>
      </c>
      <c r="E57" s="122" t="str">
        <f t="shared" si="1"/>
        <v>Albania ALB</v>
      </c>
      <c r="F57" s="123"/>
      <c r="G57" s="123"/>
      <c r="H57" s="122" t="s">
        <v>135</v>
      </c>
      <c r="I57" s="122" t="s">
        <v>134</v>
      </c>
      <c r="J57" s="122" t="str">
        <f t="shared" si="0"/>
        <v>Cº INTERNACIONAL ESPAÑA. COPA SM EL REY 12-005</v>
      </c>
      <c r="K57" s="122"/>
    </row>
    <row r="58" spans="1:16" hidden="1" outlineLevel="1">
      <c r="A58" s="2">
        <v>6</v>
      </c>
      <c r="B58" s="122" t="s">
        <v>573</v>
      </c>
      <c r="C58" s="122" t="s">
        <v>586</v>
      </c>
      <c r="D58" s="122" t="s">
        <v>585</v>
      </c>
      <c r="E58" s="122" t="str">
        <f t="shared" si="1"/>
        <v>Argelia ALG</v>
      </c>
      <c r="F58" s="123"/>
      <c r="G58" s="123"/>
      <c r="H58" s="122" t="s">
        <v>138</v>
      </c>
      <c r="I58" s="122" t="s">
        <v>137</v>
      </c>
      <c r="J58" s="122" t="str">
        <f t="shared" si="0"/>
        <v>CONCENTRACIÓN 12-006</v>
      </c>
      <c r="K58" s="122"/>
    </row>
    <row r="59" spans="1:16" hidden="1" outlineLevel="1">
      <c r="A59" s="2">
        <v>7</v>
      </c>
      <c r="B59" s="122" t="s">
        <v>574</v>
      </c>
      <c r="C59" s="122" t="s">
        <v>588</v>
      </c>
      <c r="D59" s="122" t="s">
        <v>587</v>
      </c>
      <c r="E59" s="122" t="str">
        <f t="shared" si="1"/>
        <v>Andorra AND</v>
      </c>
      <c r="F59" s="123"/>
      <c r="G59" s="123"/>
      <c r="H59" s="122" t="s">
        <v>140</v>
      </c>
      <c r="I59" s="122" t="s">
        <v>139</v>
      </c>
      <c r="J59" s="122" t="str">
        <f t="shared" si="0"/>
        <v>COPA ANDALUCÍA 12-007</v>
      </c>
      <c r="K59" s="122"/>
    </row>
    <row r="60" spans="1:16" hidden="1" outlineLevel="1">
      <c r="A60" s="2">
        <v>8</v>
      </c>
      <c r="B60" s="122" t="s">
        <v>575</v>
      </c>
      <c r="C60" s="122" t="s">
        <v>590</v>
      </c>
      <c r="D60" s="122" t="s">
        <v>589</v>
      </c>
      <c r="E60" s="122" t="str">
        <f t="shared" si="1"/>
        <v>Angola ANG</v>
      </c>
      <c r="F60" s="123"/>
      <c r="G60" s="123"/>
      <c r="H60" s="122" t="s">
        <v>143</v>
      </c>
      <c r="I60" s="122" t="s">
        <v>142</v>
      </c>
      <c r="J60" s="122" t="str">
        <f t="shared" si="0"/>
        <v>COPA SOTOGRANDE 12-008</v>
      </c>
      <c r="K60" s="122"/>
    </row>
    <row r="61" spans="1:16" hidden="1" outlineLevel="1">
      <c r="A61" s="2">
        <v>9</v>
      </c>
      <c r="B61" s="122" t="s">
        <v>566</v>
      </c>
      <c r="C61" s="122" t="s">
        <v>592</v>
      </c>
      <c r="D61" s="122" t="s">
        <v>591</v>
      </c>
      <c r="E61" s="122" t="str">
        <f t="shared" si="1"/>
        <v>Antigua y Barbuda ANT</v>
      </c>
      <c r="F61" s="123"/>
      <c r="G61" s="123"/>
      <c r="H61" s="122" t="s">
        <v>146</v>
      </c>
      <c r="I61" s="122" t="s">
        <v>145</v>
      </c>
      <c r="J61" s="122" t="str">
        <f t="shared" si="0"/>
        <v>Cº ESPAÑA JUNIOR Y BOYS 12-009</v>
      </c>
      <c r="K61" s="122"/>
    </row>
    <row r="62" spans="1:16" hidden="1" outlineLevel="1">
      <c r="A62" s="2">
        <v>10</v>
      </c>
      <c r="B62" s="122" t="s">
        <v>576</v>
      </c>
      <c r="C62" s="122" t="s">
        <v>594</v>
      </c>
      <c r="D62" s="122" t="s">
        <v>593</v>
      </c>
      <c r="E62" s="122" t="str">
        <f t="shared" si="1"/>
        <v>Anguila ANU</v>
      </c>
      <c r="F62" s="123"/>
      <c r="G62" s="123"/>
      <c r="H62" s="122" t="s">
        <v>148</v>
      </c>
      <c r="I62" s="122" t="s">
        <v>147</v>
      </c>
      <c r="J62" s="122" t="str">
        <f t="shared" si="0"/>
        <v>Cº DE BARCELONA 12-010</v>
      </c>
      <c r="K62" s="122"/>
    </row>
    <row r="63" spans="1:16" hidden="1" outlineLevel="1">
      <c r="A63" s="2">
        <v>11</v>
      </c>
      <c r="B63" s="122" t="s">
        <v>577</v>
      </c>
      <c r="C63" s="122" t="s">
        <v>596</v>
      </c>
      <c r="D63" s="122" t="s">
        <v>595</v>
      </c>
      <c r="E63" s="122" t="str">
        <f t="shared" si="1"/>
        <v>Argentina ARG</v>
      </c>
      <c r="F63" s="123"/>
      <c r="G63" s="123"/>
      <c r="H63" s="122" t="s">
        <v>151</v>
      </c>
      <c r="I63" s="122" t="s">
        <v>150</v>
      </c>
      <c r="J63" s="122" t="str">
        <f t="shared" si="0"/>
        <v>LYTHAM TROPHY 12-011</v>
      </c>
      <c r="K63" s="122"/>
    </row>
    <row r="64" spans="1:16" hidden="1" outlineLevel="1">
      <c r="A64" s="2">
        <v>12</v>
      </c>
      <c r="B64" s="122" t="s">
        <v>578</v>
      </c>
      <c r="C64" s="122" t="s">
        <v>598</v>
      </c>
      <c r="D64" s="122" t="s">
        <v>597</v>
      </c>
      <c r="E64" s="122" t="str">
        <f t="shared" si="1"/>
        <v>Armenia ARM</v>
      </c>
      <c r="F64" s="123"/>
      <c r="G64" s="123"/>
      <c r="H64" s="122" t="s">
        <v>154</v>
      </c>
      <c r="I64" s="122" t="s">
        <v>153</v>
      </c>
      <c r="J64" s="122" t="str">
        <f t="shared" si="0"/>
        <v>Cº DE CANARIAS 12-012</v>
      </c>
      <c r="K64" s="122"/>
    </row>
    <row r="65" spans="1:11" hidden="1" outlineLevel="1">
      <c r="A65" s="2">
        <v>13</v>
      </c>
      <c r="B65" s="122"/>
      <c r="C65" s="122" t="s">
        <v>600</v>
      </c>
      <c r="D65" s="122" t="s">
        <v>599</v>
      </c>
      <c r="E65" s="122" t="str">
        <f t="shared" si="1"/>
        <v>Aruba ARU</v>
      </c>
      <c r="F65" s="123"/>
      <c r="G65" s="123"/>
      <c r="H65" s="122" t="s">
        <v>156</v>
      </c>
      <c r="I65" s="122" t="s">
        <v>155</v>
      </c>
      <c r="J65" s="122" t="str">
        <f t="shared" si="0"/>
        <v>ST. ANDREWS LINKS TROPHY 12-013</v>
      </c>
      <c r="K65" s="122"/>
    </row>
    <row r="66" spans="1:11" hidden="1" outlineLevel="1">
      <c r="A66" s="2">
        <v>14</v>
      </c>
      <c r="B66" s="122"/>
      <c r="C66" s="122" t="s">
        <v>602</v>
      </c>
      <c r="D66" s="122" t="s">
        <v>601</v>
      </c>
      <c r="E66" s="122" t="str">
        <f t="shared" si="1"/>
        <v>Samoa Americana ASA</v>
      </c>
      <c r="F66" s="123"/>
      <c r="G66" s="123"/>
      <c r="H66" s="122" t="s">
        <v>159</v>
      </c>
      <c r="I66" s="122" t="s">
        <v>158</v>
      </c>
      <c r="J66" s="122" t="str">
        <f t="shared" si="0"/>
        <v>BRITISH AMATEUR 12-014</v>
      </c>
      <c r="K66" s="122"/>
    </row>
    <row r="67" spans="1:11" hidden="1" outlineLevel="1">
      <c r="A67" s="2">
        <v>15</v>
      </c>
      <c r="B67" s="122"/>
      <c r="C67" s="122" t="s">
        <v>604</v>
      </c>
      <c r="D67" s="122" t="s">
        <v>603</v>
      </c>
      <c r="E67" s="122" t="str">
        <f t="shared" si="1"/>
        <v>Australia AUS</v>
      </c>
      <c r="F67" s="123"/>
      <c r="G67" s="123"/>
      <c r="H67" s="122" t="s">
        <v>162</v>
      </c>
      <c r="I67" s="122" t="s">
        <v>161</v>
      </c>
      <c r="J67" s="122" t="str">
        <f t="shared" si="0"/>
        <v>BRABAZON TROPHY 12-015</v>
      </c>
      <c r="K67" s="122"/>
    </row>
    <row r="68" spans="1:11" hidden="1" outlineLevel="1">
      <c r="A68" s="2">
        <v>16</v>
      </c>
      <c r="B68" s="122"/>
      <c r="C68" s="122" t="s">
        <v>606</v>
      </c>
      <c r="D68" s="122" t="s">
        <v>605</v>
      </c>
      <c r="E68" s="122" t="str">
        <f t="shared" si="1"/>
        <v>Austria AUT</v>
      </c>
      <c r="F68" s="123"/>
      <c r="G68" s="123"/>
      <c r="H68" s="122" t="s">
        <v>165</v>
      </c>
      <c r="I68" s="122" t="s">
        <v>164</v>
      </c>
      <c r="J68" s="122" t="str">
        <f t="shared" si="0"/>
        <v>CONCENTRACIÓN PREP.Cº EUROPA SUB-18 EQ. 12-016</v>
      </c>
      <c r="K68" s="122"/>
    </row>
    <row r="69" spans="1:11" hidden="1" outlineLevel="1">
      <c r="A69" s="2">
        <v>17</v>
      </c>
      <c r="B69" s="122"/>
      <c r="C69" s="122" t="s">
        <v>608</v>
      </c>
      <c r="D69" s="122" t="s">
        <v>607</v>
      </c>
      <c r="E69" s="122" t="str">
        <f t="shared" si="1"/>
        <v>Azerbaidjan AZE</v>
      </c>
      <c r="F69" s="123"/>
      <c r="G69" s="123"/>
      <c r="H69" s="122" t="s">
        <v>167</v>
      </c>
      <c r="I69" s="122" t="s">
        <v>166</v>
      </c>
      <c r="J69" s="122" t="str">
        <f t="shared" si="0"/>
        <v>Cº MUNDO UNIVERSITARIO 12-017</v>
      </c>
      <c r="K69" s="122"/>
    </row>
    <row r="70" spans="1:11" hidden="1" outlineLevel="1">
      <c r="A70" s="2">
        <v>18</v>
      </c>
      <c r="B70" s="122"/>
      <c r="C70" s="122" t="s">
        <v>610</v>
      </c>
      <c r="D70" s="122" t="s">
        <v>609</v>
      </c>
      <c r="E70" s="122" t="str">
        <f t="shared" si="1"/>
        <v>Bahamas BAH</v>
      </c>
      <c r="F70" s="123"/>
      <c r="G70" s="123"/>
      <c r="H70" s="122" t="s">
        <v>170</v>
      </c>
      <c r="I70" s="122" t="s">
        <v>169</v>
      </c>
      <c r="J70" s="122" t="str">
        <f t="shared" si="0"/>
        <v>CHIBERTA GRAND PRIX 12-018</v>
      </c>
      <c r="K70" s="122"/>
    </row>
    <row r="71" spans="1:11" hidden="1" outlineLevel="1">
      <c r="A71" s="2">
        <v>19</v>
      </c>
      <c r="B71" s="122"/>
      <c r="C71" s="122" t="s">
        <v>612</v>
      </c>
      <c r="D71" s="122" t="s">
        <v>611</v>
      </c>
      <c r="E71" s="122" t="str">
        <f t="shared" si="1"/>
        <v>Bangladesh BAN</v>
      </c>
      <c r="F71" s="123"/>
      <c r="G71" s="123"/>
      <c r="H71" s="122" t="s">
        <v>173</v>
      </c>
      <c r="I71" s="122" t="s">
        <v>172</v>
      </c>
      <c r="J71" s="122" t="str">
        <f t="shared" si="0"/>
        <v>Cº EUROPA SUB-18 EQUIPOS 12-019</v>
      </c>
      <c r="K71" s="122"/>
    </row>
    <row r="72" spans="1:11" hidden="1" outlineLevel="1">
      <c r="A72" s="2">
        <v>20</v>
      </c>
      <c r="B72" s="122"/>
      <c r="C72" s="122" t="s">
        <v>614</v>
      </c>
      <c r="D72" s="122" t="s">
        <v>613</v>
      </c>
      <c r="E72" s="122" t="str">
        <f t="shared" si="1"/>
        <v>Barbados BAR</v>
      </c>
      <c r="F72" s="123"/>
      <c r="G72" s="123"/>
      <c r="H72" s="122" t="s">
        <v>176</v>
      </c>
      <c r="I72" s="122" t="s">
        <v>175</v>
      </c>
      <c r="J72" s="122" t="str">
        <f t="shared" si="0"/>
        <v>BIARRITZ CUP 12-020</v>
      </c>
      <c r="K72" s="122"/>
    </row>
    <row r="73" spans="1:11" hidden="1" outlineLevel="1">
      <c r="A73" s="2">
        <v>21</v>
      </c>
      <c r="B73" s="122"/>
      <c r="C73" s="122" t="s">
        <v>616</v>
      </c>
      <c r="D73" s="122" t="s">
        <v>615</v>
      </c>
      <c r="E73" s="122" t="str">
        <f t="shared" si="1"/>
        <v>Burundi BDI</v>
      </c>
      <c r="F73" s="123"/>
      <c r="G73" s="123"/>
      <c r="H73" s="122" t="s">
        <v>179</v>
      </c>
      <c r="I73" s="122" t="s">
        <v>178</v>
      </c>
      <c r="J73" s="122" t="str">
        <f t="shared" si="0"/>
        <v>GRAND PRIX DE LANDES 12-021</v>
      </c>
      <c r="K73" s="122"/>
    </row>
    <row r="74" spans="1:11" hidden="1" outlineLevel="1">
      <c r="A74" s="2">
        <v>22</v>
      </c>
      <c r="B74" s="122"/>
      <c r="C74" s="122" t="s">
        <v>618</v>
      </c>
      <c r="D74" s="122" t="s">
        <v>617</v>
      </c>
      <c r="E74" s="122" t="str">
        <f t="shared" si="1"/>
        <v>Bélgica BEL</v>
      </c>
      <c r="F74" s="123"/>
      <c r="G74" s="123"/>
      <c r="H74" s="122" t="s">
        <v>182</v>
      </c>
      <c r="I74" s="122" t="s">
        <v>181</v>
      </c>
      <c r="J74" s="122" t="str">
        <f t="shared" si="0"/>
        <v>Cº ESPAÑA ABSOLUTO 12-022</v>
      </c>
      <c r="K74" s="122"/>
    </row>
    <row r="75" spans="1:11" hidden="1" outlineLevel="1">
      <c r="A75" s="2">
        <v>23</v>
      </c>
      <c r="B75" s="122"/>
      <c r="C75" s="122" t="s">
        <v>620</v>
      </c>
      <c r="D75" s="122" t="s">
        <v>619</v>
      </c>
      <c r="E75" s="122" t="str">
        <f t="shared" si="1"/>
        <v>Benin BEN</v>
      </c>
      <c r="F75" s="123"/>
      <c r="G75" s="123"/>
      <c r="H75" s="122" t="s">
        <v>185</v>
      </c>
      <c r="I75" s="122" t="s">
        <v>184</v>
      </c>
      <c r="J75" s="122" t="str">
        <f t="shared" si="0"/>
        <v>CARRIS TROPHY 12-023</v>
      </c>
      <c r="K75" s="122"/>
    </row>
    <row r="76" spans="1:11" hidden="1" outlineLevel="1">
      <c r="A76" s="2">
        <v>24</v>
      </c>
      <c r="B76" s="122"/>
      <c r="C76" s="122" t="s">
        <v>622</v>
      </c>
      <c r="D76" s="122" t="s">
        <v>621</v>
      </c>
      <c r="E76" s="122" t="str">
        <f t="shared" si="1"/>
        <v>Bermudas BER</v>
      </c>
      <c r="F76" s="123"/>
      <c r="G76" s="123"/>
      <c r="H76" s="122" t="s">
        <v>188</v>
      </c>
      <c r="I76" s="122" t="s">
        <v>187</v>
      </c>
      <c r="J76" s="122" t="str">
        <f t="shared" si="0"/>
        <v>Cº EUROPA INDIVIDUAL 12-024</v>
      </c>
      <c r="K76" s="122"/>
    </row>
    <row r="77" spans="1:11" hidden="1" outlineLevel="1">
      <c r="A77" s="2">
        <v>25</v>
      </c>
      <c r="B77" s="122"/>
      <c r="C77" s="122" t="s">
        <v>624</v>
      </c>
      <c r="D77" s="122" t="s">
        <v>623</v>
      </c>
      <c r="E77" s="122" t="str">
        <f t="shared" si="1"/>
        <v>Bhutan BHU</v>
      </c>
      <c r="F77" s="123"/>
      <c r="G77" s="123"/>
      <c r="H77" s="122" t="s">
        <v>190</v>
      </c>
      <c r="I77" s="122" t="s">
        <v>189</v>
      </c>
      <c r="J77" s="122" t="str">
        <f t="shared" si="0"/>
        <v>Cº INTERNACIONAL DE FINLANDIA 12-025</v>
      </c>
      <c r="K77" s="122"/>
    </row>
    <row r="78" spans="1:11" hidden="1" outlineLevel="1">
      <c r="A78" s="2">
        <v>26</v>
      </c>
      <c r="B78" s="122"/>
      <c r="C78" s="122" t="s">
        <v>626</v>
      </c>
      <c r="D78" s="122" t="s">
        <v>625</v>
      </c>
      <c r="E78" s="122" t="str">
        <f t="shared" si="1"/>
        <v>Bosnia-Herzegovina BIH</v>
      </c>
      <c r="F78" s="123"/>
      <c r="G78" s="123"/>
      <c r="H78" s="122" t="s">
        <v>193</v>
      </c>
      <c r="I78" s="122" t="s">
        <v>192</v>
      </c>
      <c r="J78" s="122" t="str">
        <f t="shared" si="0"/>
        <v>BRITISH BOYS 12-026</v>
      </c>
      <c r="K78" s="122"/>
    </row>
    <row r="79" spans="1:11" hidden="1" outlineLevel="1">
      <c r="A79" s="2">
        <v>27</v>
      </c>
      <c r="B79" s="122"/>
      <c r="C79" s="122" t="s">
        <v>628</v>
      </c>
      <c r="D79" s="122" t="s">
        <v>627</v>
      </c>
      <c r="E79" s="122" t="str">
        <f t="shared" si="1"/>
        <v>Belize BIZ</v>
      </c>
      <c r="F79" s="123"/>
      <c r="G79" s="123"/>
      <c r="H79" s="122" t="s">
        <v>196</v>
      </c>
      <c r="I79" s="122" t="s">
        <v>195</v>
      </c>
      <c r="J79" s="122" t="str">
        <f t="shared" si="0"/>
        <v>JACQUES LEGLISE TROPHY (SUB-18) 12-027</v>
      </c>
      <c r="K79" s="122"/>
    </row>
    <row r="80" spans="1:11" hidden="1" outlineLevel="1">
      <c r="A80" s="2">
        <v>28</v>
      </c>
      <c r="B80" s="122"/>
      <c r="C80" s="122" t="s">
        <v>630</v>
      </c>
      <c r="D80" s="122" t="s">
        <v>629</v>
      </c>
      <c r="E80" s="122" t="str">
        <f t="shared" si="1"/>
        <v>Belarus (Bielorrusia) BLR</v>
      </c>
      <c r="F80" s="123"/>
      <c r="G80" s="123"/>
      <c r="H80" s="122" t="s">
        <v>199</v>
      </c>
      <c r="I80" s="122" t="s">
        <v>198</v>
      </c>
      <c r="J80" s="122" t="str">
        <f t="shared" si="0"/>
        <v>ST. ANDREWS TROPHY (ABSOLUTO) 12-028</v>
      </c>
      <c r="K80" s="122"/>
    </row>
    <row r="81" spans="1:11" hidden="1" outlineLevel="1">
      <c r="A81" s="2">
        <v>29</v>
      </c>
      <c r="B81" s="122"/>
      <c r="C81" s="122" t="s">
        <v>632</v>
      </c>
      <c r="D81" s="122" t="s">
        <v>631</v>
      </c>
      <c r="E81" s="122" t="str">
        <f t="shared" si="1"/>
        <v>Bolivia BOL</v>
      </c>
      <c r="F81" s="123"/>
      <c r="G81" s="123"/>
      <c r="H81" s="122" t="s">
        <v>201</v>
      </c>
      <c r="I81" s="122" t="s">
        <v>200</v>
      </c>
      <c r="J81" s="122" t="str">
        <f t="shared" si="0"/>
        <v>Cº INTERTERRITORIAL JR. 1ª DIVISIÓN 12-029</v>
      </c>
      <c r="K81" s="122"/>
    </row>
    <row r="82" spans="1:11" hidden="1" outlineLevel="1">
      <c r="A82" s="2">
        <v>30</v>
      </c>
      <c r="B82" s="122"/>
      <c r="C82" s="122" t="s">
        <v>634</v>
      </c>
      <c r="D82" s="122" t="s">
        <v>633</v>
      </c>
      <c r="E82" s="122" t="str">
        <f t="shared" si="1"/>
        <v>Botswana BOT</v>
      </c>
      <c r="F82" s="123"/>
      <c r="G82" s="123"/>
      <c r="H82" s="122" t="s">
        <v>204</v>
      </c>
      <c r="I82" s="122" t="s">
        <v>203</v>
      </c>
      <c r="J82" s="122" t="str">
        <f t="shared" si="0"/>
        <v>Cº INTERNACIONAL JUNIOR 12-030</v>
      </c>
      <c r="K82" s="122"/>
    </row>
    <row r="83" spans="1:11" hidden="1" outlineLevel="1">
      <c r="A83" s="2">
        <v>31</v>
      </c>
      <c r="B83" s="122"/>
      <c r="C83" s="122" t="s">
        <v>636</v>
      </c>
      <c r="D83" s="122" t="s">
        <v>635</v>
      </c>
      <c r="E83" s="122" t="str">
        <f t="shared" si="1"/>
        <v>Brasil BRA</v>
      </c>
      <c r="F83" s="123"/>
      <c r="G83" s="123"/>
      <c r="H83" s="122" t="s">
        <v>207</v>
      </c>
      <c r="I83" s="122" t="s">
        <v>206</v>
      </c>
      <c r="J83" s="122" t="str">
        <f t="shared" si="0"/>
        <v>Cº INTERCLUBS DE ESPAÑA 12-031</v>
      </c>
      <c r="K83" s="122"/>
    </row>
    <row r="84" spans="1:11" hidden="1" outlineLevel="1">
      <c r="B84" s="122"/>
      <c r="C84" s="122" t="s">
        <v>638</v>
      </c>
      <c r="D84" s="122" t="s">
        <v>637</v>
      </c>
      <c r="E84" s="122" t="str">
        <f t="shared" si="1"/>
        <v>Bahrain BRN</v>
      </c>
      <c r="F84" s="123"/>
      <c r="G84" s="123"/>
      <c r="H84" s="122" t="s">
        <v>210</v>
      </c>
      <c r="I84" s="122" t="s">
        <v>209</v>
      </c>
      <c r="J84" s="122" t="str">
        <f t="shared" si="0"/>
        <v>Cº DEL MUNDO ABSOLUTO POR EQUIPOS 12-032</v>
      </c>
      <c r="K84" s="122"/>
    </row>
    <row r="85" spans="1:11" hidden="1" outlineLevel="1">
      <c r="B85" s="122"/>
      <c r="C85" s="122" t="s">
        <v>640</v>
      </c>
      <c r="D85" s="122" t="s">
        <v>639</v>
      </c>
      <c r="E85" s="122" t="str">
        <f t="shared" si="1"/>
        <v>Brunei BRU</v>
      </c>
      <c r="F85" s="123"/>
      <c r="G85" s="123"/>
      <c r="H85" s="122" t="s">
        <v>213</v>
      </c>
      <c r="I85" s="122" t="s">
        <v>212</v>
      </c>
      <c r="J85" s="122" t="str">
        <f t="shared" si="0"/>
        <v>Cº INTERTERRITORIAL 2ª DIVISIÓN 12-033</v>
      </c>
      <c r="K85" s="122"/>
    </row>
    <row r="86" spans="1:11" hidden="1" outlineLevel="1">
      <c r="A86" s="2">
        <v>2011</v>
      </c>
      <c r="B86" s="122"/>
      <c r="C86" s="122" t="s">
        <v>642</v>
      </c>
      <c r="D86" s="122" t="s">
        <v>641</v>
      </c>
      <c r="E86" s="122" t="str">
        <f t="shared" si="1"/>
        <v>Bulgaria BUL</v>
      </c>
      <c r="F86" s="123"/>
      <c r="G86" s="123"/>
      <c r="H86" s="122" t="s">
        <v>215</v>
      </c>
      <c r="I86" s="122" t="s">
        <v>214</v>
      </c>
      <c r="J86" s="122" t="str">
        <f t="shared" si="0"/>
        <v>COPA EUROPA DE CLUBS 12-034</v>
      </c>
      <c r="K86" s="122"/>
    </row>
    <row r="87" spans="1:11" hidden="1" outlineLevel="1">
      <c r="A87" s="2">
        <v>2012</v>
      </c>
      <c r="B87" s="122"/>
      <c r="C87" s="122" t="s">
        <v>644</v>
      </c>
      <c r="D87" s="122" t="s">
        <v>643</v>
      </c>
      <c r="E87" s="122" t="str">
        <f t="shared" si="1"/>
        <v>Burkina Faso BUR</v>
      </c>
      <c r="F87" s="123"/>
      <c r="G87" s="123"/>
      <c r="H87" s="122" t="s">
        <v>217</v>
      </c>
      <c r="I87" s="122" t="s">
        <v>216</v>
      </c>
      <c r="J87" s="122" t="str">
        <f t="shared" si="0"/>
        <v>CONCENTRACIÓN TOMMY HORTON 12-035</v>
      </c>
      <c r="K87" s="122"/>
    </row>
    <row r="88" spans="1:11" hidden="1" outlineLevel="1">
      <c r="A88" s="2">
        <v>2013</v>
      </c>
      <c r="B88" s="122"/>
      <c r="C88" s="122" t="s">
        <v>646</v>
      </c>
      <c r="D88" s="122" t="s">
        <v>645</v>
      </c>
      <c r="E88" s="122" t="str">
        <f t="shared" si="1"/>
        <v>Republica Centroafricana CAF</v>
      </c>
      <c r="F88" s="123"/>
      <c r="G88" s="123"/>
      <c r="H88" s="122" t="s">
        <v>219</v>
      </c>
      <c r="I88" s="122" t="s">
        <v>218</v>
      </c>
      <c r="J88" s="122" t="str">
        <f t="shared" si="0"/>
        <v>Cº INT. ESPAÑA STROKE PLAY FEMENINO 12-036</v>
      </c>
      <c r="K88" s="122"/>
    </row>
    <row r="89" spans="1:11" hidden="1" outlineLevel="1">
      <c r="A89" s="2">
        <v>2014</v>
      </c>
      <c r="B89" s="122"/>
      <c r="C89" s="122" t="s">
        <v>648</v>
      </c>
      <c r="D89" s="122" t="s">
        <v>647</v>
      </c>
      <c r="E89" s="122" t="str">
        <f t="shared" si="1"/>
        <v>Camboya CAM</v>
      </c>
      <c r="F89" s="123"/>
      <c r="G89" s="123"/>
      <c r="H89" s="122" t="s">
        <v>222</v>
      </c>
      <c r="I89" s="122" t="s">
        <v>221</v>
      </c>
      <c r="J89" s="122" t="str">
        <f t="shared" si="0"/>
        <v>Cº INTERNACIONAL DE PORTUGAL FEM 12-037</v>
      </c>
      <c r="K89" s="122"/>
    </row>
    <row r="90" spans="1:11" hidden="1" outlineLevel="1">
      <c r="A90" s="2">
        <v>2015</v>
      </c>
      <c r="B90" s="122"/>
      <c r="C90" s="122" t="s">
        <v>650</v>
      </c>
      <c r="D90" s="122" t="s">
        <v>649</v>
      </c>
      <c r="E90" s="122" t="str">
        <f t="shared" si="1"/>
        <v>Canada CAN</v>
      </c>
      <c r="F90" s="123"/>
      <c r="G90" s="123"/>
      <c r="H90" s="122" t="s">
        <v>224</v>
      </c>
      <c r="I90" s="122" t="s">
        <v>223</v>
      </c>
      <c r="J90" s="122" t="str">
        <f t="shared" si="0"/>
        <v>Cº INT.ESPAÑA .COPA SM REINA 12-038</v>
      </c>
      <c r="K90" s="122"/>
    </row>
    <row r="91" spans="1:11" hidden="1" outlineLevel="1">
      <c r="B91" s="122"/>
      <c r="C91" s="122" t="s">
        <v>652</v>
      </c>
      <c r="D91" s="122" t="s">
        <v>651</v>
      </c>
      <c r="E91" s="122" t="str">
        <f t="shared" si="1"/>
        <v>I. Caiman CAY</v>
      </c>
      <c r="F91" s="123"/>
      <c r="G91" s="123"/>
      <c r="H91" s="122" t="s">
        <v>138</v>
      </c>
      <c r="I91" s="122" t="s">
        <v>226</v>
      </c>
      <c r="J91" s="122" t="str">
        <f t="shared" si="0"/>
        <v>CONCENTRACIÓN 12-039</v>
      </c>
      <c r="K91" s="122"/>
    </row>
    <row r="92" spans="1:11" hidden="1" outlineLevel="1">
      <c r="B92" s="122"/>
      <c r="C92" s="122" t="s">
        <v>654</v>
      </c>
      <c r="D92" s="122" t="s">
        <v>653</v>
      </c>
      <c r="E92" s="122" t="str">
        <f t="shared" si="1"/>
        <v>Congo Republica Popular CGO</v>
      </c>
      <c r="F92" s="123"/>
      <c r="G92" s="123"/>
      <c r="H92" s="122" t="s">
        <v>228</v>
      </c>
      <c r="I92" s="122" t="s">
        <v>227</v>
      </c>
      <c r="J92" s="122" t="str">
        <f t="shared" si="0"/>
        <v>Cº EUROPEO DE NACIONES 12-040</v>
      </c>
      <c r="K92" s="122"/>
    </row>
    <row r="93" spans="1:11" hidden="1" outlineLevel="1">
      <c r="B93" s="122"/>
      <c r="C93" s="122" t="s">
        <v>656</v>
      </c>
      <c r="D93" s="122" t="s">
        <v>655</v>
      </c>
      <c r="E93" s="122" t="str">
        <f t="shared" si="1"/>
        <v>Chad CHA</v>
      </c>
      <c r="F93" s="123"/>
      <c r="G93" s="123"/>
      <c r="H93" s="122" t="s">
        <v>230</v>
      </c>
      <c r="I93" s="122" t="s">
        <v>229</v>
      </c>
      <c r="J93" s="122" t="str">
        <f t="shared" si="0"/>
        <v>Cº DE MADRID. PUNTUABLE RANKINGS NAC. 12-041</v>
      </c>
      <c r="K93" s="122"/>
    </row>
    <row r="94" spans="1:11" hidden="1" outlineLevel="1">
      <c r="B94" s="122"/>
      <c r="C94" s="122" t="s">
        <v>658</v>
      </c>
      <c r="D94" s="122" t="s">
        <v>657</v>
      </c>
      <c r="E94" s="122" t="str">
        <f t="shared" si="1"/>
        <v>Chile CHI</v>
      </c>
      <c r="F94" s="123"/>
      <c r="G94" s="123"/>
      <c r="H94" s="122" t="s">
        <v>233</v>
      </c>
      <c r="I94" s="122" t="s">
        <v>232</v>
      </c>
      <c r="J94" s="122" t="str">
        <f t="shared" si="0"/>
        <v>Cº INTERNCIONAL DE FRANCIA JR. FEM. 12-042</v>
      </c>
      <c r="K94" s="122"/>
    </row>
    <row r="95" spans="1:11" hidden="1" outlineLevel="1">
      <c r="B95" s="122"/>
      <c r="C95" s="122" t="s">
        <v>660</v>
      </c>
      <c r="D95" s="122" t="s">
        <v>659</v>
      </c>
      <c r="E95" s="122" t="str">
        <f t="shared" si="1"/>
        <v>China Republica Popular CHN</v>
      </c>
      <c r="F95" s="123"/>
      <c r="G95" s="123"/>
      <c r="H95" s="122" t="s">
        <v>236</v>
      </c>
      <c r="I95" s="122" t="s">
        <v>235</v>
      </c>
      <c r="J95" s="122" t="str">
        <f t="shared" si="0"/>
        <v>Cº INTERNACIONAL DE IRLANDA 12-043</v>
      </c>
      <c r="K95" s="122"/>
    </row>
    <row r="96" spans="1:11" hidden="1" outlineLevel="1">
      <c r="B96" s="122"/>
      <c r="C96" s="122" t="s">
        <v>662</v>
      </c>
      <c r="D96" s="122" t="s">
        <v>661</v>
      </c>
      <c r="E96" s="122" t="str">
        <f t="shared" si="1"/>
        <v>Costa de Marfil CIV</v>
      </c>
      <c r="F96" s="123"/>
      <c r="G96" s="123"/>
      <c r="H96" s="122" t="s">
        <v>239</v>
      </c>
      <c r="I96" s="122" t="s">
        <v>238</v>
      </c>
      <c r="J96" s="122" t="str">
        <f t="shared" si="0"/>
        <v>Cº NACIONAL ESPAÑA INDIVIDUAL FEM. 12-044</v>
      </c>
      <c r="K96" s="122"/>
    </row>
    <row r="97" spans="2:11" hidden="1" outlineLevel="1">
      <c r="B97" s="122"/>
      <c r="C97" s="122" t="s">
        <v>664</v>
      </c>
      <c r="D97" s="122" t="s">
        <v>663</v>
      </c>
      <c r="E97" s="122" t="str">
        <f t="shared" si="1"/>
        <v>Camerun CMR</v>
      </c>
      <c r="F97" s="123"/>
      <c r="G97" s="123"/>
      <c r="H97" s="122" t="s">
        <v>242</v>
      </c>
      <c r="I97" s="122" t="s">
        <v>241</v>
      </c>
      <c r="J97" s="122" t="str">
        <f t="shared" si="0"/>
        <v>CONCENTRACIÓN PRE-EUROPEO SUB 18 12-045</v>
      </c>
      <c r="K97" s="122"/>
    </row>
    <row r="98" spans="2:11" hidden="1" outlineLevel="1">
      <c r="B98" s="122"/>
      <c r="C98" s="122" t="s">
        <v>666</v>
      </c>
      <c r="D98" s="122" t="s">
        <v>665</v>
      </c>
      <c r="E98" s="122" t="str">
        <f t="shared" si="1"/>
        <v>I. Cook (Nueva Zelanda) COK</v>
      </c>
      <c r="F98" s="123"/>
      <c r="G98" s="123"/>
      <c r="H98" s="122" t="s">
        <v>244</v>
      </c>
      <c r="I98" s="122" t="s">
        <v>243</v>
      </c>
      <c r="J98" s="122" t="str">
        <f t="shared" si="0"/>
        <v>BRITISH LADIES AMATEUR CHAMPIONSHIP 12-046</v>
      </c>
      <c r="K98" s="122"/>
    </row>
    <row r="99" spans="2:11" hidden="1" outlineLevel="1">
      <c r="B99" s="122"/>
      <c r="C99" s="122" t="s">
        <v>668</v>
      </c>
      <c r="D99" s="122" t="s">
        <v>667</v>
      </c>
      <c r="E99" s="122" t="str">
        <f t="shared" si="1"/>
        <v>Colombia COL</v>
      </c>
      <c r="F99" s="123"/>
      <c r="G99" s="123"/>
      <c r="H99" s="122" t="s">
        <v>167</v>
      </c>
      <c r="I99" s="122" t="s">
        <v>246</v>
      </c>
      <c r="J99" s="122" t="str">
        <f t="shared" si="0"/>
        <v>Cº MUNDO UNIVERSITARIO 12-047</v>
      </c>
      <c r="K99" s="122"/>
    </row>
    <row r="100" spans="2:11" hidden="1" outlineLevel="1">
      <c r="B100" s="122"/>
      <c r="C100" s="122" t="s">
        <v>670</v>
      </c>
      <c r="D100" s="122" t="s">
        <v>669</v>
      </c>
      <c r="E100" s="122" t="str">
        <f t="shared" si="1"/>
        <v>Comores COM</v>
      </c>
      <c r="F100" s="123"/>
      <c r="G100" s="123"/>
      <c r="H100" s="122" t="s">
        <v>248</v>
      </c>
      <c r="I100" s="122" t="s">
        <v>247</v>
      </c>
      <c r="J100" s="122" t="str">
        <f t="shared" si="0"/>
        <v>Cº EUROPA GIRLS SUB-18 POR EQUIPOS 12-048</v>
      </c>
      <c r="K100" s="122"/>
    </row>
    <row r="101" spans="2:11" hidden="1" outlineLevel="1">
      <c r="B101" s="122"/>
      <c r="C101" s="122" t="s">
        <v>672</v>
      </c>
      <c r="D101" s="122" t="s">
        <v>671</v>
      </c>
      <c r="E101" s="122" t="str">
        <f t="shared" si="1"/>
        <v>Cabo Verde CPV</v>
      </c>
      <c r="F101" s="123"/>
      <c r="G101" s="123"/>
      <c r="H101" s="122" t="s">
        <v>250</v>
      </c>
      <c r="I101" s="122" t="s">
        <v>249</v>
      </c>
      <c r="J101" s="122" t="str">
        <f t="shared" si="0"/>
        <v>GRAND PRIX DE CHIBERTA 12-049</v>
      </c>
      <c r="K101" s="122"/>
    </row>
    <row r="102" spans="2:11" hidden="1" outlineLevel="1">
      <c r="B102" s="122"/>
      <c r="C102" s="122" t="s">
        <v>674</v>
      </c>
      <c r="D102" s="122" t="s">
        <v>673</v>
      </c>
      <c r="E102" s="122" t="str">
        <f t="shared" si="1"/>
        <v>Costa Rica CRC</v>
      </c>
      <c r="F102" s="123"/>
      <c r="G102" s="123"/>
      <c r="H102" s="122" t="s">
        <v>252</v>
      </c>
      <c r="I102" s="122" t="s">
        <v>251</v>
      </c>
      <c r="J102" s="122" t="str">
        <f t="shared" si="0"/>
        <v>Cº INTERNACIONAL DE HOLANDA JR. 12-050</v>
      </c>
      <c r="K102" s="122"/>
    </row>
    <row r="103" spans="2:11" hidden="1" outlineLevel="1">
      <c r="B103" s="122"/>
      <c r="C103" s="122" t="s">
        <v>676</v>
      </c>
      <c r="D103" s="122" t="s">
        <v>675</v>
      </c>
      <c r="E103" s="122" t="str">
        <f t="shared" si="1"/>
        <v>Croacia CRO</v>
      </c>
      <c r="F103" s="123"/>
      <c r="G103" s="123"/>
      <c r="H103" s="122" t="s">
        <v>179</v>
      </c>
      <c r="I103" s="122" t="s">
        <v>254</v>
      </c>
      <c r="J103" s="122" t="str">
        <f t="shared" si="0"/>
        <v>GRAND PRIX DE LANDES 12-051</v>
      </c>
      <c r="K103" s="122"/>
    </row>
    <row r="104" spans="2:11" hidden="1" outlineLevel="1">
      <c r="B104" s="122"/>
      <c r="C104" s="122" t="s">
        <v>678</v>
      </c>
      <c r="D104" s="122" t="s">
        <v>677</v>
      </c>
      <c r="E104" s="122" t="str">
        <f t="shared" si="1"/>
        <v>Cuba CUB</v>
      </c>
      <c r="F104" s="123"/>
      <c r="G104" s="123"/>
      <c r="H104" s="122" t="s">
        <v>256</v>
      </c>
      <c r="I104" s="122" t="s">
        <v>255</v>
      </c>
      <c r="J104" s="122" t="str">
        <f t="shared" si="0"/>
        <v>Cº DE EUROPA INDIVIDUAL 12-052</v>
      </c>
      <c r="K104" s="122"/>
    </row>
    <row r="105" spans="2:11" hidden="1" outlineLevel="1">
      <c r="B105" s="122"/>
      <c r="C105" s="122" t="s">
        <v>680</v>
      </c>
      <c r="D105" s="122" t="s">
        <v>679</v>
      </c>
      <c r="E105" s="122" t="str">
        <f t="shared" si="1"/>
        <v>Curacao CUC</v>
      </c>
      <c r="F105" s="123"/>
      <c r="G105" s="123"/>
      <c r="H105" s="122" t="s">
        <v>258</v>
      </c>
      <c r="I105" s="122" t="s">
        <v>257</v>
      </c>
      <c r="J105" s="122" t="str">
        <f t="shared" si="0"/>
        <v>BRITISH GIRLS AMATEUR CHAMPIONSHIP 12-053</v>
      </c>
      <c r="K105" s="122"/>
    </row>
    <row r="106" spans="2:11" hidden="1" outlineLevel="1">
      <c r="B106" s="122"/>
      <c r="C106" s="122" t="s">
        <v>682</v>
      </c>
      <c r="D106" s="122" t="s">
        <v>681</v>
      </c>
      <c r="E106" s="122" t="str">
        <f t="shared" si="1"/>
        <v>Chipre CYP</v>
      </c>
      <c r="F106" s="123"/>
      <c r="G106" s="123"/>
      <c r="H106" s="122" t="s">
        <v>261</v>
      </c>
      <c r="I106" s="122" t="s">
        <v>260</v>
      </c>
      <c r="J106" s="122" t="str">
        <f t="shared" si="0"/>
        <v>INTERNACIONAL DE FINLANDIA FEM 12-054</v>
      </c>
      <c r="K106" s="122"/>
    </row>
    <row r="107" spans="2:11" hidden="1" outlineLevel="1">
      <c r="B107" s="122"/>
      <c r="C107" s="122" t="s">
        <v>684</v>
      </c>
      <c r="D107" s="122" t="s">
        <v>683</v>
      </c>
      <c r="E107" s="122" t="str">
        <f t="shared" si="1"/>
        <v>República Checa CZE</v>
      </c>
      <c r="F107" s="123"/>
      <c r="G107" s="123"/>
      <c r="H107" s="122" t="s">
        <v>263</v>
      </c>
      <c r="I107" s="122" t="s">
        <v>262</v>
      </c>
      <c r="J107" s="122" t="str">
        <f t="shared" si="0"/>
        <v>BRITISH STROKE PLAY CHAMPIONSHIP 12-055</v>
      </c>
      <c r="K107" s="122"/>
    </row>
    <row r="108" spans="2:11" hidden="1" outlineLevel="1">
      <c r="B108" s="122"/>
      <c r="C108" s="122" t="s">
        <v>686</v>
      </c>
      <c r="D108" s="122" t="s">
        <v>685</v>
      </c>
      <c r="E108" s="122" t="str">
        <f t="shared" si="1"/>
        <v>Dinamarca DEN</v>
      </c>
      <c r="F108" s="123"/>
      <c r="G108" s="123"/>
      <c r="H108" s="122" t="s">
        <v>266</v>
      </c>
      <c r="I108" s="122" t="s">
        <v>265</v>
      </c>
      <c r="J108" s="122" t="str">
        <f t="shared" si="0"/>
        <v>Cº INTERNACIONAL DE BÉLGICA JR. FEMENINO 12-056</v>
      </c>
      <c r="K108" s="122"/>
    </row>
    <row r="109" spans="2:11" hidden="1" outlineLevel="1">
      <c r="B109" s="122"/>
      <c r="C109" s="122" t="s">
        <v>688</v>
      </c>
      <c r="D109" s="122" t="s">
        <v>687</v>
      </c>
      <c r="E109" s="122" t="str">
        <f t="shared" si="1"/>
        <v>Djibuti DJI</v>
      </c>
      <c r="F109" s="123"/>
      <c r="G109" s="123"/>
      <c r="H109" s="122" t="s">
        <v>269</v>
      </c>
      <c r="I109" s="122" t="s">
        <v>268</v>
      </c>
      <c r="J109" s="122" t="str">
        <f t="shared" si="0"/>
        <v>Cº DE EUROPA DE CLUBES 12-057</v>
      </c>
      <c r="K109" s="122"/>
    </row>
    <row r="110" spans="2:11" hidden="1" outlineLevel="1">
      <c r="B110" s="122"/>
      <c r="C110" s="122" t="s">
        <v>690</v>
      </c>
      <c r="D110" s="122" t="s">
        <v>689</v>
      </c>
      <c r="E110" s="122" t="str">
        <f t="shared" si="1"/>
        <v>Dominica DMA</v>
      </c>
      <c r="F110" s="123"/>
      <c r="G110" s="123"/>
      <c r="H110" s="122" t="s">
        <v>271</v>
      </c>
      <c r="I110" s="122" t="s">
        <v>270</v>
      </c>
      <c r="J110" s="122" t="str">
        <f t="shared" si="0"/>
        <v>Cº DEL MUNDO 12-058</v>
      </c>
      <c r="K110" s="122"/>
    </row>
    <row r="111" spans="2:11" hidden="1" outlineLevel="1">
      <c r="B111" s="122"/>
      <c r="C111" s="122" t="s">
        <v>692</v>
      </c>
      <c r="D111" s="122" t="s">
        <v>691</v>
      </c>
      <c r="E111" s="122" t="str">
        <f t="shared" si="1"/>
        <v>Republica Dominicana DOM</v>
      </c>
      <c r="F111" s="123"/>
      <c r="G111" s="123"/>
      <c r="H111" s="122" t="s">
        <v>273</v>
      </c>
      <c r="I111" s="122" t="s">
        <v>272</v>
      </c>
      <c r="J111" s="122" t="str">
        <f t="shared" si="0"/>
        <v>CONCENTRACIÓN 1ª PRE-TEMPORADA 2013 12-059</v>
      </c>
      <c r="K111" s="122"/>
    </row>
    <row r="112" spans="2:11" hidden="1" outlineLevel="1">
      <c r="B112" s="122"/>
      <c r="C112" s="122" t="s">
        <v>694</v>
      </c>
      <c r="D112" s="122" t="s">
        <v>693</v>
      </c>
      <c r="E112" s="122" t="str">
        <f t="shared" si="1"/>
        <v>Ecuador ECU</v>
      </c>
      <c r="F112" s="123"/>
      <c r="G112" s="123"/>
      <c r="H112" s="122" t="s">
        <v>275</v>
      </c>
      <c r="I112" s="122" t="s">
        <v>274</v>
      </c>
      <c r="J112" s="122" t="str">
        <f t="shared" si="0"/>
        <v>CONCENTRACIÓN 2ª PRE-TEMPORADA 2013 12-060</v>
      </c>
      <c r="K112" s="122"/>
    </row>
    <row r="113" spans="2:11" hidden="1" outlineLevel="1">
      <c r="B113" s="122"/>
      <c r="C113" s="122" t="s">
        <v>696</v>
      </c>
      <c r="D113" s="122" t="s">
        <v>695</v>
      </c>
      <c r="E113" s="122" t="str">
        <f t="shared" si="1"/>
        <v>Egipto EGY</v>
      </c>
      <c r="F113" s="123"/>
      <c r="G113" s="123"/>
      <c r="H113" s="122" t="s">
        <v>277</v>
      </c>
      <c r="I113" s="122" t="s">
        <v>276</v>
      </c>
      <c r="J113" s="122" t="str">
        <f t="shared" si="0"/>
        <v>CONCENTRACIÓN 3ª PRE-TEMPORADA 2013 12-061</v>
      </c>
      <c r="K113" s="122"/>
    </row>
    <row r="114" spans="2:11" hidden="1" outlineLevel="1">
      <c r="B114" s="122"/>
      <c r="C114" s="122" t="s">
        <v>698</v>
      </c>
      <c r="D114" s="122" t="s">
        <v>697</v>
      </c>
      <c r="E114" s="122" t="str">
        <f t="shared" si="1"/>
        <v>Inglaterra ENG</v>
      </c>
      <c r="F114" s="123"/>
      <c r="G114" s="123"/>
      <c r="H114" s="122" t="s">
        <v>279</v>
      </c>
      <c r="I114" s="122" t="s">
        <v>278</v>
      </c>
      <c r="J114" s="122" t="str">
        <f t="shared" si="0"/>
        <v>Cº INTERNACIONAL DE PORTUGAL (SUB-16) 12-062</v>
      </c>
      <c r="K114" s="122"/>
    </row>
    <row r="115" spans="2:11" hidden="1" outlineLevel="1">
      <c r="B115" s="122"/>
      <c r="C115" s="122" t="s">
        <v>700</v>
      </c>
      <c r="D115" s="122" t="s">
        <v>699</v>
      </c>
      <c r="E115" s="122" t="str">
        <f t="shared" si="1"/>
        <v>Eritrea ERI</v>
      </c>
      <c r="F115" s="123"/>
      <c r="G115" s="123"/>
      <c r="H115" s="122" t="s">
        <v>282</v>
      </c>
      <c r="I115" s="122" t="s">
        <v>281</v>
      </c>
      <c r="J115" s="122" t="str">
        <f t="shared" si="0"/>
        <v>GRAND PRIX DE CHIBERTA SUB-16 12-063</v>
      </c>
      <c r="K115" s="122"/>
    </row>
    <row r="116" spans="2:11" hidden="1" outlineLevel="1">
      <c r="B116" s="122"/>
      <c r="C116" s="122" t="s">
        <v>702</v>
      </c>
      <c r="D116" s="122" t="s">
        <v>701</v>
      </c>
      <c r="E116" s="122" t="str">
        <f t="shared" si="1"/>
        <v>El Salvador ESA</v>
      </c>
      <c r="F116" s="123"/>
      <c r="G116" s="123"/>
      <c r="H116" s="122" t="s">
        <v>284</v>
      </c>
      <c r="I116" s="122" t="s">
        <v>283</v>
      </c>
      <c r="J116" s="122" t="str">
        <f t="shared" si="0"/>
        <v>MCGREGOR TROPHY-iNT.INGLATERRA SUB 16 12-064</v>
      </c>
      <c r="K116" s="122"/>
    </row>
    <row r="117" spans="2:11" hidden="1" outlineLevel="1">
      <c r="B117" s="122"/>
      <c r="C117" s="122" t="s">
        <v>704</v>
      </c>
      <c r="D117" s="122" t="s">
        <v>703</v>
      </c>
      <c r="E117" s="122" t="str">
        <f t="shared" si="1"/>
        <v>Escocia ESC</v>
      </c>
      <c r="F117" s="123"/>
      <c r="G117" s="123"/>
      <c r="H117" s="122" t="s">
        <v>287</v>
      </c>
      <c r="I117" s="122" t="s">
        <v>286</v>
      </c>
      <c r="J117" s="122" t="str">
        <f t="shared" si="0"/>
        <v>EVIAN MATERS JR.-Cº EUROPA SUB-14 12-065</v>
      </c>
      <c r="K117" s="122"/>
    </row>
    <row r="118" spans="2:11" hidden="1" outlineLevel="1">
      <c r="B118" s="122"/>
      <c r="C118" s="122" t="s">
        <v>108</v>
      </c>
      <c r="D118" s="122" t="s">
        <v>705</v>
      </c>
      <c r="E118" s="122" t="str">
        <f t="shared" si="1"/>
        <v>España ESP</v>
      </c>
      <c r="F118" s="123"/>
      <c r="G118" s="123"/>
      <c r="H118" s="122" t="s">
        <v>290</v>
      </c>
      <c r="I118" s="122" t="s">
        <v>289</v>
      </c>
      <c r="J118" s="122" t="str">
        <f t="shared" ref="J118:J181" si="2">CONCATENATE(H118," ",I118)</f>
        <v>EUROPEAN YOUNG MASTERS-Cº EUROPA SUB 16 12-066</v>
      </c>
      <c r="K118" s="122"/>
    </row>
    <row r="119" spans="2:11" hidden="1" outlineLevel="1">
      <c r="B119" s="122"/>
      <c r="C119" s="122" t="s">
        <v>707</v>
      </c>
      <c r="D119" s="122" t="s">
        <v>706</v>
      </c>
      <c r="E119" s="122" t="str">
        <f t="shared" si="1"/>
        <v>Estonia EST</v>
      </c>
      <c r="F119" s="123"/>
      <c r="G119" s="123"/>
      <c r="H119" s="122" t="s">
        <v>292</v>
      </c>
      <c r="I119" s="122" t="s">
        <v>291</v>
      </c>
      <c r="J119" s="122" t="str">
        <f t="shared" si="2"/>
        <v>XVI MATCH PORTUGAL-ESPAÑA SUB-16 12-067</v>
      </c>
      <c r="K119" s="122"/>
    </row>
    <row r="120" spans="2:11" hidden="1" outlineLevel="1">
      <c r="B120" s="122"/>
      <c r="C120" s="122" t="s">
        <v>709</v>
      </c>
      <c r="D120" s="122" t="s">
        <v>708</v>
      </c>
      <c r="E120" s="122" t="str">
        <f t="shared" ref="E120:E183" si="3">CONCATENATE(C120," ",D120)</f>
        <v>Etiopia ETH</v>
      </c>
      <c r="F120" s="123"/>
      <c r="G120" s="123"/>
      <c r="H120" s="122" t="s">
        <v>294</v>
      </c>
      <c r="I120" s="122" t="s">
        <v>293</v>
      </c>
      <c r="J120" s="122" t="str">
        <f t="shared" si="2"/>
        <v>REID TROPHY-INTERNAC. INGLATERRA SUB-14 12-068</v>
      </c>
      <c r="K120" s="122"/>
    </row>
    <row r="121" spans="2:11" hidden="1" outlineLevel="1">
      <c r="B121" s="122"/>
      <c r="C121" s="122" t="s">
        <v>711</v>
      </c>
      <c r="D121" s="122" t="s">
        <v>710</v>
      </c>
      <c r="E121" s="122" t="str">
        <f t="shared" si="3"/>
        <v>I. Fiji FIJ</v>
      </c>
      <c r="F121" s="123"/>
      <c r="G121" s="123"/>
      <c r="H121" s="122" t="s">
        <v>297</v>
      </c>
      <c r="I121" s="122" t="s">
        <v>296</v>
      </c>
      <c r="J121" s="122" t="str">
        <f t="shared" si="2"/>
        <v>IX MATCH INGLATERRA-ESPAÑA SUB 16 12-069</v>
      </c>
      <c r="K121" s="122"/>
    </row>
    <row r="122" spans="2:11" hidden="1" outlineLevel="1">
      <c r="B122" s="122"/>
      <c r="C122" s="122" t="s">
        <v>713</v>
      </c>
      <c r="D122" s="122" t="s">
        <v>712</v>
      </c>
      <c r="E122" s="122" t="str">
        <f t="shared" si="3"/>
        <v>Finlandia FIN</v>
      </c>
      <c r="F122" s="123"/>
      <c r="G122" s="123"/>
      <c r="H122" s="122" t="s">
        <v>300</v>
      </c>
      <c r="I122" s="122" t="s">
        <v>299</v>
      </c>
      <c r="J122" s="122" t="str">
        <f t="shared" si="2"/>
        <v>UNDER 16 OPEN STROKE PLA CHAMPIONSHIP 12-070</v>
      </c>
      <c r="K122" s="122"/>
    </row>
    <row r="123" spans="2:11" hidden="1" outlineLevel="1">
      <c r="B123" s="122"/>
      <c r="C123" s="122" t="s">
        <v>715</v>
      </c>
      <c r="D123" s="122" t="s">
        <v>714</v>
      </c>
      <c r="E123" s="122" t="str">
        <f t="shared" si="3"/>
        <v>Francia FRA</v>
      </c>
      <c r="F123" s="123"/>
      <c r="G123" s="123"/>
      <c r="H123" s="122" t="s">
        <v>302</v>
      </c>
      <c r="I123" s="122" t="s">
        <v>301</v>
      </c>
      <c r="J123" s="122" t="str">
        <f t="shared" si="2"/>
        <v>LACOSTE 4 NACIONES 12-071</v>
      </c>
      <c r="K123" s="122"/>
    </row>
    <row r="124" spans="2:11" hidden="1" outlineLevel="1">
      <c r="B124" s="122"/>
      <c r="C124" s="122" t="s">
        <v>717</v>
      </c>
      <c r="D124" s="122" t="s">
        <v>716</v>
      </c>
      <c r="E124" s="122" t="str">
        <f t="shared" si="3"/>
        <v>Gabon GAB</v>
      </c>
      <c r="F124" s="123"/>
      <c r="G124" s="123"/>
      <c r="H124" s="122" t="s">
        <v>304</v>
      </c>
      <c r="I124" s="122" t="s">
        <v>303</v>
      </c>
      <c r="J124" s="122" t="str">
        <f t="shared" si="2"/>
        <v>MATCH ESPAÑA-FRANCIA 12-072</v>
      </c>
      <c r="K124" s="122"/>
    </row>
    <row r="125" spans="2:11" hidden="1" outlineLevel="1">
      <c r="B125" s="122"/>
      <c r="C125" s="122" t="s">
        <v>719</v>
      </c>
      <c r="D125" s="122" t="s">
        <v>718</v>
      </c>
      <c r="E125" s="122" t="str">
        <f t="shared" si="3"/>
        <v>Gales GAL</v>
      </c>
      <c r="F125" s="123"/>
      <c r="G125" s="123"/>
      <c r="H125" s="122" t="s">
        <v>306</v>
      </c>
      <c r="I125" s="122" t="s">
        <v>305</v>
      </c>
      <c r="J125" s="122" t="str">
        <f t="shared" si="2"/>
        <v>BECADOS-CONCENTRACIÓN 12-073</v>
      </c>
      <c r="K125" s="122"/>
    </row>
    <row r="126" spans="2:11" hidden="1" outlineLevel="1">
      <c r="B126" s="122"/>
      <c r="C126" s="122" t="s">
        <v>721</v>
      </c>
      <c r="D126" s="122" t="s">
        <v>720</v>
      </c>
      <c r="E126" s="122" t="str">
        <f t="shared" si="3"/>
        <v>Gambia GAM</v>
      </c>
      <c r="F126" s="123"/>
      <c r="G126" s="123"/>
      <c r="H126" s="122" t="s">
        <v>309</v>
      </c>
      <c r="I126" s="122" t="s">
        <v>308</v>
      </c>
      <c r="J126" s="122" t="str">
        <f t="shared" si="2"/>
        <v>BECADOS-COMPETICIÓN 12-074</v>
      </c>
      <c r="K126" s="122"/>
    </row>
    <row r="127" spans="2:11" hidden="1" outlineLevel="1">
      <c r="B127" s="122"/>
      <c r="C127" s="122" t="s">
        <v>723</v>
      </c>
      <c r="D127" s="122" t="s">
        <v>722</v>
      </c>
      <c r="E127" s="122" t="str">
        <f t="shared" si="3"/>
        <v>Gran Bretaña GBR</v>
      </c>
      <c r="F127" s="123"/>
      <c r="G127" s="123"/>
      <c r="H127" s="122" t="s">
        <v>311</v>
      </c>
      <c r="I127" s="122" t="s">
        <v>310</v>
      </c>
      <c r="J127" s="122" t="str">
        <f t="shared" si="2"/>
        <v>OPEN DE ESPAÑA DE GOLF 12-075</v>
      </c>
      <c r="K127" s="122"/>
    </row>
    <row r="128" spans="2:11" hidden="1" outlineLevel="1">
      <c r="B128" s="122"/>
      <c r="C128" s="122" t="s">
        <v>725</v>
      </c>
      <c r="D128" s="122" t="s">
        <v>724</v>
      </c>
      <c r="E128" s="122" t="str">
        <f t="shared" si="3"/>
        <v>Guinea-Bissau GBS</v>
      </c>
      <c r="F128" s="123"/>
      <c r="G128" s="123"/>
      <c r="H128" s="122" t="s">
        <v>313</v>
      </c>
      <c r="I128" s="122" t="s">
        <v>312</v>
      </c>
      <c r="J128" s="122" t="str">
        <f t="shared" si="2"/>
        <v>COMISIÓN ANTIDOPAJE 12-076</v>
      </c>
      <c r="K128" s="122"/>
    </row>
    <row r="129" spans="2:11" hidden="1" outlineLevel="1">
      <c r="B129" s="122"/>
      <c r="C129" s="122" t="s">
        <v>727</v>
      </c>
      <c r="D129" s="122" t="s">
        <v>726</v>
      </c>
      <c r="E129" s="122" t="str">
        <f t="shared" si="3"/>
        <v>Georgia GEO</v>
      </c>
      <c r="F129" s="123"/>
      <c r="G129" s="123"/>
      <c r="H129" s="122" t="s">
        <v>316</v>
      </c>
      <c r="I129" s="122" t="s">
        <v>315</v>
      </c>
      <c r="J129" s="122" t="str">
        <f t="shared" si="2"/>
        <v>ARBITRAJES 12-077</v>
      </c>
      <c r="K129" s="122"/>
    </row>
    <row r="130" spans="2:11" hidden="1" outlineLevel="1">
      <c r="B130" s="122"/>
      <c r="C130" s="122" t="s">
        <v>729</v>
      </c>
      <c r="D130" s="122" t="s">
        <v>728</v>
      </c>
      <c r="E130" s="122" t="str">
        <f t="shared" si="3"/>
        <v>Guinea Ecuatorial GEQ</v>
      </c>
      <c r="F130" s="123"/>
      <c r="G130" s="123"/>
      <c r="H130" s="122" t="s">
        <v>319</v>
      </c>
      <c r="I130" s="122" t="s">
        <v>318</v>
      </c>
      <c r="J130" s="122" t="str">
        <f t="shared" si="2"/>
        <v>COPA PUERTA DE HIERRO C.T.A.M 12-078</v>
      </c>
      <c r="K130" s="122"/>
    </row>
    <row r="131" spans="2:11" hidden="1" outlineLevel="1">
      <c r="B131" s="122"/>
      <c r="C131" s="122" t="s">
        <v>731</v>
      </c>
      <c r="D131" s="122" t="s">
        <v>730</v>
      </c>
      <c r="E131" s="122" t="str">
        <f t="shared" si="3"/>
        <v>Alemania GER</v>
      </c>
      <c r="F131" s="123"/>
      <c r="G131" s="123"/>
      <c r="H131" s="122" t="s">
        <v>321</v>
      </c>
      <c r="I131" s="122" t="s">
        <v>320</v>
      </c>
      <c r="J131" s="122" t="str">
        <f t="shared" si="2"/>
        <v>Cº INT.EQUIPOS C.T.A.MASCULINO 12-079</v>
      </c>
      <c r="K131" s="122"/>
    </row>
    <row r="132" spans="2:11" hidden="1" outlineLevel="1">
      <c r="B132" s="122"/>
      <c r="C132" s="122" t="s">
        <v>733</v>
      </c>
      <c r="D132" s="122" t="s">
        <v>732</v>
      </c>
      <c r="E132" s="122" t="str">
        <f t="shared" si="3"/>
        <v>Ghana GHA</v>
      </c>
      <c r="F132" s="123"/>
      <c r="G132" s="123"/>
      <c r="H132" s="122" t="s">
        <v>323</v>
      </c>
      <c r="I132" s="122" t="s">
        <v>322</v>
      </c>
      <c r="J132" s="122" t="str">
        <f t="shared" si="2"/>
        <v>USPGA QA 12-080</v>
      </c>
      <c r="K132" s="122"/>
    </row>
    <row r="133" spans="2:11" hidden="1" outlineLevel="1">
      <c r="B133" s="122"/>
      <c r="C133" s="122" t="s">
        <v>735</v>
      </c>
      <c r="D133" s="122" t="s">
        <v>734</v>
      </c>
      <c r="E133" s="122" t="str">
        <f t="shared" si="3"/>
        <v>Gibraltar GIB</v>
      </c>
      <c r="F133" s="123"/>
      <c r="G133" s="123"/>
      <c r="H133" s="122" t="s">
        <v>78</v>
      </c>
      <c r="I133" s="122" t="s">
        <v>324</v>
      </c>
      <c r="J133" s="122" t="str">
        <f t="shared" si="2"/>
        <v>LET QS 12-081</v>
      </c>
      <c r="K133" s="122"/>
    </row>
    <row r="134" spans="2:11" hidden="1" outlineLevel="1">
      <c r="B134" s="122"/>
      <c r="C134" s="122" t="s">
        <v>737</v>
      </c>
      <c r="D134" s="122" t="s">
        <v>736</v>
      </c>
      <c r="E134" s="122" t="str">
        <f t="shared" si="3"/>
        <v>Grecia GRE</v>
      </c>
      <c r="F134" s="123"/>
      <c r="G134" s="123"/>
      <c r="H134" s="122" t="s">
        <v>77</v>
      </c>
      <c r="I134" s="122" t="s">
        <v>326</v>
      </c>
      <c r="J134" s="122" t="str">
        <f t="shared" si="2"/>
        <v>LPGA QS 12-082</v>
      </c>
      <c r="K134" s="122"/>
    </row>
    <row r="135" spans="2:11" hidden="1" outlineLevel="1">
      <c r="B135" s="122"/>
      <c r="C135" s="122" t="s">
        <v>739</v>
      </c>
      <c r="D135" s="122" t="s">
        <v>738</v>
      </c>
      <c r="E135" s="122" t="str">
        <f t="shared" si="3"/>
        <v>I. Granada GRN</v>
      </c>
      <c r="F135" s="123"/>
      <c r="G135" s="123"/>
      <c r="H135" s="122" t="s">
        <v>76</v>
      </c>
      <c r="I135" s="122" t="s">
        <v>328</v>
      </c>
      <c r="J135" s="122" t="str">
        <f t="shared" si="2"/>
        <v>EPGA QS 12-083</v>
      </c>
      <c r="K135" s="122"/>
    </row>
    <row r="136" spans="2:11" hidden="1" outlineLevel="1">
      <c r="B136" s="122"/>
      <c r="C136" s="122" t="s">
        <v>741</v>
      </c>
      <c r="D136" s="122" t="s">
        <v>740</v>
      </c>
      <c r="E136" s="122" t="str">
        <f t="shared" si="3"/>
        <v>Groenlandia GRO</v>
      </c>
      <c r="F136" s="123"/>
      <c r="G136" s="123"/>
      <c r="H136" s="122" t="s">
        <v>79</v>
      </c>
      <c r="I136" s="122" t="s">
        <v>330</v>
      </c>
      <c r="J136" s="122" t="str">
        <f t="shared" si="2"/>
        <v>PROGRAMA NEO-PRO 12-084</v>
      </c>
      <c r="K136" s="122"/>
    </row>
    <row r="137" spans="2:11" hidden="1" outlineLevel="1">
      <c r="B137" s="122"/>
      <c r="C137" s="122" t="s">
        <v>743</v>
      </c>
      <c r="D137" s="122" t="s">
        <v>742</v>
      </c>
      <c r="E137" s="122" t="str">
        <f t="shared" si="3"/>
        <v>Guatemala GUA</v>
      </c>
      <c r="F137" s="123"/>
      <c r="G137" s="123"/>
      <c r="H137" s="122" t="s">
        <v>332</v>
      </c>
      <c r="I137" s="122" t="s">
        <v>331</v>
      </c>
      <c r="J137" s="122" t="str">
        <f t="shared" si="2"/>
        <v>COPA DE EUROPA DE NACIONES FEMENINA 12-085</v>
      </c>
      <c r="K137" s="122"/>
    </row>
    <row r="138" spans="2:11" hidden="1" outlineLevel="1">
      <c r="B138" s="122"/>
      <c r="C138" s="122" t="s">
        <v>745</v>
      </c>
      <c r="D138" s="122" t="s">
        <v>744</v>
      </c>
      <c r="E138" s="122" t="str">
        <f t="shared" si="3"/>
        <v>Guinea-Conakry GUC</v>
      </c>
      <c r="F138" s="123"/>
      <c r="G138" s="123"/>
      <c r="H138" s="122" t="s">
        <v>80</v>
      </c>
      <c r="I138" s="122" t="s">
        <v>333</v>
      </c>
      <c r="J138" s="122" t="str">
        <f t="shared" si="2"/>
        <v>ALPS TOUR 12-086</v>
      </c>
      <c r="K138" s="122"/>
    </row>
    <row r="139" spans="2:11" hidden="1" outlineLevel="1">
      <c r="B139" s="122"/>
      <c r="C139" s="122" t="s">
        <v>747</v>
      </c>
      <c r="D139" s="122" t="s">
        <v>746</v>
      </c>
      <c r="E139" s="122" t="str">
        <f t="shared" si="3"/>
        <v>Guinea GUI</v>
      </c>
      <c r="F139" s="123"/>
      <c r="G139" s="123"/>
      <c r="H139" s="122" t="s">
        <v>335</v>
      </c>
      <c r="I139" s="122" t="s">
        <v>334</v>
      </c>
      <c r="J139" s="122" t="str">
        <f t="shared" si="2"/>
        <v>TORNEOS Y REUNIONES CTP 12-087</v>
      </c>
      <c r="K139" s="122"/>
    </row>
    <row r="140" spans="2:11" hidden="1" outlineLevel="1">
      <c r="B140" s="122"/>
      <c r="C140" s="122" t="s">
        <v>749</v>
      </c>
      <c r="D140" s="122" t="s">
        <v>748</v>
      </c>
      <c r="E140" s="122" t="str">
        <f t="shared" si="3"/>
        <v>Guam GUM</v>
      </c>
      <c r="F140" s="123"/>
      <c r="G140" s="123"/>
      <c r="H140" s="122" t="s">
        <v>337</v>
      </c>
      <c r="I140" s="122" t="s">
        <v>336</v>
      </c>
      <c r="J140" s="122" t="str">
        <f t="shared" si="2"/>
        <v>CIRCUITO BANESTO TOUR FEMENINO 12-088</v>
      </c>
      <c r="K140" s="122"/>
    </row>
    <row r="141" spans="2:11" hidden="1" outlineLevel="1">
      <c r="B141" s="122"/>
      <c r="C141" s="122" t="s">
        <v>751</v>
      </c>
      <c r="D141" s="122" t="s">
        <v>750</v>
      </c>
      <c r="E141" s="122" t="str">
        <f t="shared" si="3"/>
        <v>Guyana GUY</v>
      </c>
      <c r="F141" s="123"/>
      <c r="G141" s="123"/>
      <c r="H141" s="122" t="s">
        <v>339</v>
      </c>
      <c r="I141" s="122" t="s">
        <v>338</v>
      </c>
      <c r="J141" s="122" t="str">
        <f t="shared" si="2"/>
        <v>Cº POR INVITACIÓN C.T.A. MASCULINO 12-089</v>
      </c>
      <c r="K141" s="122"/>
    </row>
    <row r="142" spans="2:11" hidden="1" outlineLevel="1">
      <c r="B142" s="122"/>
      <c r="C142" s="122" t="s">
        <v>753</v>
      </c>
      <c r="D142" s="122" t="s">
        <v>752</v>
      </c>
      <c r="E142" s="122" t="str">
        <f t="shared" si="3"/>
        <v>Haiti HAI</v>
      </c>
      <c r="F142" s="123"/>
      <c r="G142" s="123"/>
      <c r="H142" s="122" t="s">
        <v>341</v>
      </c>
      <c r="I142" s="122" t="s">
        <v>340</v>
      </c>
      <c r="J142" s="122" t="str">
        <f t="shared" si="2"/>
        <v>Cº INT.ALEMANIA FEMENINO 12-090</v>
      </c>
      <c r="K142" s="122"/>
    </row>
    <row r="143" spans="2:11" hidden="1" outlineLevel="1">
      <c r="B143" s="122"/>
      <c r="C143" s="122" t="s">
        <v>755</v>
      </c>
      <c r="D143" s="122" t="s">
        <v>754</v>
      </c>
      <c r="E143" s="122" t="str">
        <f t="shared" si="3"/>
        <v>Hong-kong HKG</v>
      </c>
      <c r="F143" s="123"/>
      <c r="G143" s="123"/>
      <c r="H143" s="122" t="s">
        <v>343</v>
      </c>
      <c r="I143" s="122" t="s">
        <v>342</v>
      </c>
      <c r="J143" s="122" t="str">
        <f t="shared" si="2"/>
        <v>US WOMEN´S AMATEUR 12-091</v>
      </c>
      <c r="K143" s="122"/>
    </row>
    <row r="144" spans="2:11" hidden="1" outlineLevel="1">
      <c r="B144" s="122"/>
      <c r="C144" s="122" t="s">
        <v>757</v>
      </c>
      <c r="D144" s="122" t="s">
        <v>756</v>
      </c>
      <c r="E144" s="122" t="str">
        <f t="shared" si="3"/>
        <v>Holanda HOL</v>
      </c>
      <c r="F144" s="123"/>
      <c r="G144" s="123"/>
      <c r="H144" s="122" t="s">
        <v>346</v>
      </c>
      <c r="I144" s="122" t="s">
        <v>345</v>
      </c>
      <c r="J144" s="122" t="str">
        <f t="shared" si="2"/>
        <v>Cº POR INVITACIÓN CTA FEMENINO 12-092</v>
      </c>
      <c r="K144" s="122"/>
    </row>
    <row r="145" spans="2:11" hidden="1" outlineLevel="1">
      <c r="B145" s="122"/>
      <c r="C145" s="122" t="s">
        <v>759</v>
      </c>
      <c r="D145" s="122" t="s">
        <v>758</v>
      </c>
      <c r="E145" s="122" t="str">
        <f t="shared" si="3"/>
        <v>Honduras HON</v>
      </c>
      <c r="F145" s="123"/>
      <c r="G145" s="123"/>
      <c r="H145" s="122" t="s">
        <v>348</v>
      </c>
      <c r="I145" s="122" t="s">
        <v>347</v>
      </c>
      <c r="J145" s="122" t="str">
        <f t="shared" si="2"/>
        <v>Cº PROFESIONALES RECOMENDADOS CTAF 12-093</v>
      </c>
      <c r="K145" s="122"/>
    </row>
    <row r="146" spans="2:11" hidden="1" outlineLevel="1">
      <c r="B146" s="122"/>
      <c r="C146" s="122" t="s">
        <v>761</v>
      </c>
      <c r="D146" s="122" t="s">
        <v>760</v>
      </c>
      <c r="E146" s="122" t="str">
        <f t="shared" si="3"/>
        <v>Hungria HUN</v>
      </c>
      <c r="F146" s="123"/>
      <c r="G146" s="123"/>
      <c r="H146" s="122" t="s">
        <v>351</v>
      </c>
      <c r="I146" s="122" t="s">
        <v>350</v>
      </c>
      <c r="J146" s="122" t="str">
        <f t="shared" si="2"/>
        <v>MATCH ESPAÑA-SUECIA 12-094</v>
      </c>
      <c r="K146" s="122"/>
    </row>
    <row r="147" spans="2:11" hidden="1" outlineLevel="1">
      <c r="B147" s="122"/>
      <c r="C147" s="122" t="s">
        <v>763</v>
      </c>
      <c r="D147" s="122" t="s">
        <v>762</v>
      </c>
      <c r="E147" s="122" t="str">
        <f t="shared" si="3"/>
        <v>I. Mayotte IMY</v>
      </c>
      <c r="F147" s="123"/>
      <c r="G147" s="123"/>
      <c r="H147" s="122" t="s">
        <v>353</v>
      </c>
      <c r="I147" s="122" t="s">
        <v>352</v>
      </c>
      <c r="J147" s="122" t="str">
        <f t="shared" si="2"/>
        <v>PUNTUABLES JUVENILES 12-400</v>
      </c>
      <c r="K147" s="122"/>
    </row>
    <row r="148" spans="2:11" hidden="1" outlineLevel="1">
      <c r="B148" s="122"/>
      <c r="C148" s="122" t="s">
        <v>765</v>
      </c>
      <c r="D148" s="122" t="s">
        <v>764</v>
      </c>
      <c r="E148" s="122" t="str">
        <f t="shared" si="3"/>
        <v>Indonesia INA</v>
      </c>
      <c r="F148" s="123"/>
      <c r="G148" s="123"/>
      <c r="H148" s="122" t="s">
        <v>356</v>
      </c>
      <c r="I148" s="122" t="s">
        <v>355</v>
      </c>
      <c r="J148" s="122" t="str">
        <f t="shared" si="2"/>
        <v>TROFEO CLUBS SIN CAMPO 12-401</v>
      </c>
      <c r="K148" s="122"/>
    </row>
    <row r="149" spans="2:11" hidden="1" outlineLevel="1">
      <c r="B149" s="122"/>
      <c r="C149" s="122" t="s">
        <v>767</v>
      </c>
      <c r="D149" s="122" t="s">
        <v>766</v>
      </c>
      <c r="E149" s="122" t="str">
        <f t="shared" si="3"/>
        <v>India IND</v>
      </c>
      <c r="F149" s="123"/>
      <c r="G149" s="123"/>
      <c r="H149" s="122" t="s">
        <v>358</v>
      </c>
      <c r="I149" s="122" t="s">
        <v>357</v>
      </c>
      <c r="J149" s="122" t="str">
        <f t="shared" si="2"/>
        <v>Cº NACIONAL INDIVIDUAL CADETES 12-402</v>
      </c>
      <c r="K149" s="122"/>
    </row>
    <row r="150" spans="2:11" hidden="1" outlineLevel="1">
      <c r="B150" s="122"/>
      <c r="C150" s="122" t="s">
        <v>769</v>
      </c>
      <c r="D150" s="122" t="s">
        <v>768</v>
      </c>
      <c r="E150" s="122" t="str">
        <f t="shared" si="3"/>
        <v>Paises Participantes Independientes (B.92 IOP</v>
      </c>
      <c r="F150" s="123"/>
      <c r="G150" s="123"/>
      <c r="H150" s="122" t="s">
        <v>361</v>
      </c>
      <c r="I150" s="122" t="s">
        <v>360</v>
      </c>
      <c r="J150" s="122" t="str">
        <f t="shared" si="2"/>
        <v>Cº NACIONAL INDIVIDUAL INF, ALEV Y BENJ 12-403</v>
      </c>
      <c r="K150" s="122"/>
    </row>
    <row r="151" spans="2:11" hidden="1" outlineLevel="1">
      <c r="B151" s="122"/>
      <c r="C151" s="122" t="s">
        <v>771</v>
      </c>
      <c r="D151" s="122" t="s">
        <v>770</v>
      </c>
      <c r="E151" s="122" t="str">
        <f t="shared" si="3"/>
        <v>Iran Republica Islamica IRI</v>
      </c>
      <c r="F151" s="123"/>
      <c r="G151" s="123"/>
      <c r="H151" s="122" t="s">
        <v>364</v>
      </c>
      <c r="I151" s="122" t="s">
        <v>363</v>
      </c>
      <c r="J151" s="122" t="str">
        <f t="shared" si="2"/>
        <v>Cº NACIONAL POR EQUIPOS INFANTIL DE ESPA 12-404</v>
      </c>
      <c r="K151" s="122"/>
    </row>
    <row r="152" spans="2:11" hidden="1" outlineLevel="1">
      <c r="B152" s="122"/>
      <c r="C152" s="122" t="s">
        <v>773</v>
      </c>
      <c r="D152" s="122" t="s">
        <v>772</v>
      </c>
      <c r="E152" s="122" t="str">
        <f t="shared" si="3"/>
        <v>Irlanda (EIRE) IRL</v>
      </c>
      <c r="F152" s="123"/>
      <c r="G152" s="123"/>
      <c r="H152" s="122" t="s">
        <v>367</v>
      </c>
      <c r="I152" s="122" t="s">
        <v>366</v>
      </c>
      <c r="J152" s="122" t="str">
        <f t="shared" si="2"/>
        <v>Cº INTERTERRITORIAL SUB-25 FEM-2ª DIV. 12-405</v>
      </c>
      <c r="K152" s="122"/>
    </row>
    <row r="153" spans="2:11" hidden="1" outlineLevel="1">
      <c r="B153" s="122"/>
      <c r="C153" s="122" t="s">
        <v>775</v>
      </c>
      <c r="D153" s="122" t="s">
        <v>774</v>
      </c>
      <c r="E153" s="122" t="str">
        <f t="shared" si="3"/>
        <v>Irak IRQ</v>
      </c>
      <c r="F153" s="123"/>
      <c r="G153" s="123"/>
      <c r="H153" s="122" t="s">
        <v>370</v>
      </c>
      <c r="I153" s="122" t="s">
        <v>369</v>
      </c>
      <c r="J153" s="122" t="str">
        <f t="shared" si="2"/>
        <v>Cº INTERTERRITORIAL CADETES MASCULINO 12-406</v>
      </c>
      <c r="K153" s="122"/>
    </row>
    <row r="154" spans="2:11" hidden="1" outlineLevel="1">
      <c r="B154" s="122"/>
      <c r="C154" s="122" t="s">
        <v>777</v>
      </c>
      <c r="D154" s="122" t="s">
        <v>776</v>
      </c>
      <c r="E154" s="122" t="str">
        <f t="shared" si="3"/>
        <v>I. del Canal ( Reino Unido) ISC</v>
      </c>
      <c r="F154" s="123"/>
      <c r="G154" s="123"/>
      <c r="H154" s="122" t="s">
        <v>373</v>
      </c>
      <c r="I154" s="122" t="s">
        <v>372</v>
      </c>
      <c r="J154" s="122" t="str">
        <f t="shared" si="2"/>
        <v>Cº INTERTERRITORIAL INFANTIL DE ESPAÑA 12-407</v>
      </c>
      <c r="K154" s="122"/>
    </row>
    <row r="155" spans="2:11" hidden="1" outlineLevel="1">
      <c r="B155" s="122"/>
      <c r="C155" s="122" t="s">
        <v>779</v>
      </c>
      <c r="D155" s="122" t="s">
        <v>778</v>
      </c>
      <c r="E155" s="122" t="str">
        <f t="shared" si="3"/>
        <v>I. Feroe (DIN) ISF</v>
      </c>
      <c r="F155" s="123"/>
      <c r="G155" s="123"/>
      <c r="H155" s="122" t="s">
        <v>376</v>
      </c>
      <c r="I155" s="122" t="s">
        <v>375</v>
      </c>
      <c r="J155" s="122" t="str">
        <f t="shared" si="2"/>
        <v>CONCENTRACIÓN BENJAMINES Y ALEVINES MIXT 12-408</v>
      </c>
      <c r="K155" s="122"/>
    </row>
    <row r="156" spans="2:11" hidden="1" outlineLevel="1">
      <c r="B156" s="122"/>
      <c r="C156" s="122" t="s">
        <v>781</v>
      </c>
      <c r="D156" s="122" t="s">
        <v>780</v>
      </c>
      <c r="E156" s="122" t="str">
        <f t="shared" si="3"/>
        <v>Islandia ISL</v>
      </c>
      <c r="F156" s="123"/>
      <c r="G156" s="123"/>
      <c r="H156" s="122" t="s">
        <v>378</v>
      </c>
      <c r="I156" s="122" t="s">
        <v>377</v>
      </c>
      <c r="J156" s="122" t="str">
        <f t="shared" si="2"/>
        <v>CONCENTRACIÓN JUVENIL FEM. FEB.-ESPAÑA A 12-409</v>
      </c>
      <c r="K156" s="122"/>
    </row>
    <row r="157" spans="2:11" hidden="1" outlineLevel="1">
      <c r="B157" s="122"/>
      <c r="C157" s="122" t="s">
        <v>783</v>
      </c>
      <c r="D157" s="122" t="s">
        <v>782</v>
      </c>
      <c r="E157" s="122" t="str">
        <f t="shared" si="3"/>
        <v xml:space="preserve"> I. de Man (Reino Unido) ISM</v>
      </c>
      <c r="F157" s="123"/>
      <c r="G157" s="123"/>
      <c r="H157" s="122" t="s">
        <v>380</v>
      </c>
      <c r="I157" s="122" t="s">
        <v>379</v>
      </c>
      <c r="J157" s="122" t="str">
        <f t="shared" si="2"/>
        <v>CONCENTRACIÓN JUVENIL MASC.FEB.ESPAÑA A 12-410</v>
      </c>
      <c r="K157" s="122"/>
    </row>
    <row r="158" spans="2:11" hidden="1" outlineLevel="1">
      <c r="B158" s="122"/>
      <c r="C158" s="122" t="s">
        <v>785</v>
      </c>
      <c r="D158" s="122" t="s">
        <v>784</v>
      </c>
      <c r="E158" s="122" t="str">
        <f t="shared" si="3"/>
        <v>Israel ISR</v>
      </c>
      <c r="F158" s="123"/>
      <c r="G158" s="123"/>
      <c r="H158" s="122" t="s">
        <v>382</v>
      </c>
      <c r="I158" s="122" t="s">
        <v>381</v>
      </c>
      <c r="J158" s="122" t="str">
        <f t="shared" si="2"/>
        <v>CONCENTRACION JUVENIL MIXTA-ESPAÑA B 12-411</v>
      </c>
      <c r="K158" s="122"/>
    </row>
    <row r="159" spans="2:11" hidden="1" outlineLevel="1">
      <c r="B159" s="122"/>
      <c r="C159" s="122" t="s">
        <v>787</v>
      </c>
      <c r="D159" s="122" t="s">
        <v>786</v>
      </c>
      <c r="E159" s="122" t="str">
        <f t="shared" si="3"/>
        <v>I. Virgenes ISV</v>
      </c>
      <c r="F159" s="123"/>
      <c r="G159" s="123"/>
      <c r="H159" s="122" t="s">
        <v>384</v>
      </c>
      <c r="I159" s="122" t="s">
        <v>383</v>
      </c>
      <c r="J159" s="122" t="str">
        <f t="shared" si="2"/>
        <v>CONCENTRACIÓN JUVENIL FEM MARZO-ESPAÑA A 12-412</v>
      </c>
      <c r="K159" s="122"/>
    </row>
    <row r="160" spans="2:11" hidden="1" outlineLevel="1">
      <c r="B160" s="122"/>
      <c r="C160" s="122" t="s">
        <v>789</v>
      </c>
      <c r="D160" s="122" t="s">
        <v>788</v>
      </c>
      <c r="E160" s="122" t="str">
        <f t="shared" si="3"/>
        <v>Italia ITA</v>
      </c>
      <c r="F160" s="123"/>
      <c r="G160" s="123"/>
      <c r="H160" s="122" t="s">
        <v>386</v>
      </c>
      <c r="I160" s="122" t="s">
        <v>385</v>
      </c>
      <c r="J160" s="122" t="str">
        <f t="shared" si="2"/>
        <v>CONCENTRACIÓN JUVENIL MASC.MAR-ESPAÑA A 12-413</v>
      </c>
      <c r="K160" s="122"/>
    </row>
    <row r="161" spans="2:11" hidden="1" outlineLevel="1">
      <c r="B161" s="122"/>
      <c r="C161" s="122" t="s">
        <v>791</v>
      </c>
      <c r="D161" s="122" t="s">
        <v>790</v>
      </c>
      <c r="E161" s="122" t="str">
        <f t="shared" si="3"/>
        <v>I. Virgenes Britanicas IVB</v>
      </c>
      <c r="F161" s="123"/>
      <c r="G161" s="123"/>
      <c r="H161" s="122" t="s">
        <v>388</v>
      </c>
      <c r="I161" s="122" t="s">
        <v>387</v>
      </c>
      <c r="J161" s="122" t="str">
        <f t="shared" si="2"/>
        <v>CONCENTRACIÓN JUV. MIXTA ABR. ESPAÑA B 12-414</v>
      </c>
      <c r="K161" s="122"/>
    </row>
    <row r="162" spans="2:11" hidden="1" outlineLevel="1">
      <c r="B162" s="122"/>
      <c r="C162" s="122" t="s">
        <v>793</v>
      </c>
      <c r="D162" s="122" t="s">
        <v>792</v>
      </c>
      <c r="E162" s="122" t="str">
        <f t="shared" si="3"/>
        <v>Jamaica JAM</v>
      </c>
      <c r="F162" s="123"/>
      <c r="G162" s="123"/>
      <c r="H162" s="122" t="s">
        <v>390</v>
      </c>
      <c r="I162" s="122" t="s">
        <v>389</v>
      </c>
      <c r="J162" s="122" t="str">
        <f t="shared" si="2"/>
        <v>CONCENTRACIÓN JUV.L MIXTA MARZO ESPAÑA B 12-415</v>
      </c>
      <c r="K162" s="122"/>
    </row>
    <row r="163" spans="2:11" hidden="1" outlineLevel="1">
      <c r="B163" s="122"/>
      <c r="C163" s="122" t="s">
        <v>795</v>
      </c>
      <c r="D163" s="122" t="s">
        <v>794</v>
      </c>
      <c r="E163" s="122" t="str">
        <f t="shared" si="3"/>
        <v>Jordania JOR</v>
      </c>
      <c r="F163" s="123"/>
      <c r="G163" s="123"/>
      <c r="H163" s="122" t="s">
        <v>392</v>
      </c>
      <c r="I163" s="122" t="s">
        <v>391</v>
      </c>
      <c r="J163" s="122" t="str">
        <f t="shared" si="2"/>
        <v>CONCENTRACIÓN FINAL ZONALES 12-416</v>
      </c>
      <c r="K163" s="122"/>
    </row>
    <row r="164" spans="2:11" hidden="1" outlineLevel="1">
      <c r="B164" s="122"/>
      <c r="C164" s="122" t="s">
        <v>797</v>
      </c>
      <c r="D164" s="122" t="s">
        <v>796</v>
      </c>
      <c r="E164" s="122" t="str">
        <f t="shared" si="3"/>
        <v>Japon JPN</v>
      </c>
      <c r="F164" s="123"/>
      <c r="G164" s="123"/>
      <c r="H164" s="122" t="s">
        <v>394</v>
      </c>
      <c r="I164" s="122" t="s">
        <v>393</v>
      </c>
      <c r="J164" s="122" t="str">
        <f t="shared" si="2"/>
        <v>CONCENTRACIÓN FINAL RANKING JUVENIL 12-417</v>
      </c>
      <c r="K164" s="122"/>
    </row>
    <row r="165" spans="2:11" hidden="1" outlineLevel="1">
      <c r="B165" s="122"/>
      <c r="C165" s="122" t="s">
        <v>799</v>
      </c>
      <c r="D165" s="122" t="s">
        <v>798</v>
      </c>
      <c r="E165" s="122" t="str">
        <f t="shared" si="3"/>
        <v>Kazakistan KAZ</v>
      </c>
      <c r="F165" s="123"/>
      <c r="G165" s="123"/>
      <c r="H165" s="122" t="s">
        <v>397</v>
      </c>
      <c r="I165" s="122" t="s">
        <v>396</v>
      </c>
      <c r="J165" s="122" t="str">
        <f t="shared" si="2"/>
        <v>CONCENTRACIÓN GRAL.-PRE TEMPORADA 2013 12-418</v>
      </c>
      <c r="K165" s="122"/>
    </row>
    <row r="166" spans="2:11" hidden="1" outlineLevel="1">
      <c r="B166" s="122"/>
      <c r="C166" s="122" t="s">
        <v>801</v>
      </c>
      <c r="D166" s="122" t="s">
        <v>800</v>
      </c>
      <c r="E166" s="122" t="str">
        <f t="shared" si="3"/>
        <v>Kenia KEN</v>
      </c>
      <c r="F166" s="123"/>
      <c r="G166" s="123"/>
      <c r="H166" s="122" t="s">
        <v>113</v>
      </c>
      <c r="I166" s="122" t="s">
        <v>399</v>
      </c>
      <c r="J166" s="122" t="str">
        <f t="shared" si="2"/>
        <v>Trofeo VIP 12-419</v>
      </c>
      <c r="K166" s="122"/>
    </row>
    <row r="167" spans="2:11" hidden="1" outlineLevel="1">
      <c r="B167" s="122"/>
      <c r="C167" s="122" t="s">
        <v>803</v>
      </c>
      <c r="D167" s="122" t="s">
        <v>802</v>
      </c>
      <c r="E167" s="122" t="str">
        <f t="shared" si="3"/>
        <v>Kirguizistan KGZ</v>
      </c>
      <c r="F167" s="123"/>
      <c r="G167" s="123"/>
      <c r="H167" s="122" t="s">
        <v>401</v>
      </c>
      <c r="I167" s="122" t="s">
        <v>400</v>
      </c>
      <c r="J167" s="122" t="str">
        <f t="shared" si="2"/>
        <v>TORNEO VISA 12-420</v>
      </c>
      <c r="K167" s="122"/>
    </row>
    <row r="168" spans="2:11" hidden="1" outlineLevel="1">
      <c r="B168" s="122"/>
      <c r="C168" s="122" t="s">
        <v>805</v>
      </c>
      <c r="D168" s="122" t="s">
        <v>804</v>
      </c>
      <c r="E168" s="122" t="str">
        <f t="shared" si="3"/>
        <v>Kiribati KIR</v>
      </c>
      <c r="F168" s="123"/>
      <c r="G168" s="123"/>
      <c r="H168" s="122" t="s">
        <v>404</v>
      </c>
      <c r="I168" s="122" t="s">
        <v>403</v>
      </c>
      <c r="J168" s="122" t="str">
        <f t="shared" si="2"/>
        <v>GOLF ADAPTADO 12-421</v>
      </c>
      <c r="K168" s="122"/>
    </row>
    <row r="169" spans="2:11" hidden="1" outlineLevel="1">
      <c r="B169" s="122"/>
      <c r="C169" s="122" t="s">
        <v>807</v>
      </c>
      <c r="D169" s="122" t="s">
        <v>806</v>
      </c>
      <c r="E169" s="122" t="str">
        <f t="shared" si="3"/>
        <v>Corea Republica de (sur) KOR</v>
      </c>
      <c r="F169" s="123"/>
      <c r="G169" s="123"/>
      <c r="H169" s="122" t="s">
        <v>406</v>
      </c>
      <c r="I169" s="122" t="s">
        <v>405</v>
      </c>
      <c r="J169" s="122" t="str">
        <f t="shared" si="2"/>
        <v>I PUNTUABLE NACIONAL P&amp;P 12-422</v>
      </c>
      <c r="K169" s="122"/>
    </row>
    <row r="170" spans="2:11" hidden="1" outlineLevel="1">
      <c r="B170" s="122"/>
      <c r="C170" s="122" t="s">
        <v>809</v>
      </c>
      <c r="D170" s="122" t="s">
        <v>808</v>
      </c>
      <c r="E170" s="122" t="str">
        <f t="shared" si="3"/>
        <v>Reino de Arabia Saudi KSA</v>
      </c>
      <c r="F170" s="123"/>
      <c r="G170" s="123"/>
      <c r="H170" s="122" t="s">
        <v>409</v>
      </c>
      <c r="I170" s="122" t="s">
        <v>408</v>
      </c>
      <c r="J170" s="122" t="str">
        <f t="shared" si="2"/>
        <v>II PUNTUABLE NACIONAL P&amp;P 12-423</v>
      </c>
      <c r="K170" s="122"/>
    </row>
    <row r="171" spans="2:11" hidden="1" outlineLevel="1">
      <c r="B171" s="122"/>
      <c r="C171" s="122" t="s">
        <v>811</v>
      </c>
      <c r="D171" s="122" t="s">
        <v>810</v>
      </c>
      <c r="E171" s="122" t="str">
        <f t="shared" si="3"/>
        <v>Kuwait KUW</v>
      </c>
      <c r="F171" s="123"/>
      <c r="G171" s="123"/>
      <c r="H171" s="122" t="s">
        <v>412</v>
      </c>
      <c r="I171" s="122" t="s">
        <v>411</v>
      </c>
      <c r="J171" s="122" t="str">
        <f t="shared" si="2"/>
        <v>III PUNTUABLE NACIONAL P&amp;P 12-424</v>
      </c>
      <c r="K171" s="122"/>
    </row>
    <row r="172" spans="2:11" hidden="1" outlineLevel="1">
      <c r="B172" s="122"/>
      <c r="C172" s="122" t="s">
        <v>813</v>
      </c>
      <c r="D172" s="122" t="s">
        <v>812</v>
      </c>
      <c r="E172" s="122" t="str">
        <f t="shared" si="3"/>
        <v>Laos Republica Democratica LAO</v>
      </c>
      <c r="F172" s="123"/>
      <c r="G172" s="123"/>
      <c r="H172" s="122" t="s">
        <v>415</v>
      </c>
      <c r="I172" s="122" t="s">
        <v>414</v>
      </c>
      <c r="J172" s="122" t="str">
        <f t="shared" si="2"/>
        <v>IV PUNTUABLE NACIONAL P&amp;P 12-425</v>
      </c>
      <c r="K172" s="122"/>
    </row>
    <row r="173" spans="2:11" hidden="1" outlineLevel="1">
      <c r="B173" s="122"/>
      <c r="C173" s="122" t="s">
        <v>815</v>
      </c>
      <c r="D173" s="122" t="s">
        <v>814</v>
      </c>
      <c r="E173" s="122" t="str">
        <f t="shared" si="3"/>
        <v>Letonia LAT</v>
      </c>
      <c r="F173" s="123"/>
      <c r="G173" s="123"/>
      <c r="H173" s="122" t="s">
        <v>418</v>
      </c>
      <c r="I173" s="122" t="s">
        <v>417</v>
      </c>
      <c r="J173" s="122" t="str">
        <f t="shared" si="2"/>
        <v>Cº ESPAÑA FEMENINO P&amp;P 12-426</v>
      </c>
      <c r="K173" s="122"/>
    </row>
    <row r="174" spans="2:11" hidden="1" outlineLevel="1">
      <c r="B174" s="122"/>
      <c r="C174" s="122" t="s">
        <v>817</v>
      </c>
      <c r="D174" s="122" t="s">
        <v>816</v>
      </c>
      <c r="E174" s="122" t="str">
        <f t="shared" si="3"/>
        <v>Libia LBA</v>
      </c>
      <c r="F174" s="123"/>
      <c r="G174" s="123"/>
      <c r="H174" s="122" t="s">
        <v>421</v>
      </c>
      <c r="I174" s="122" t="s">
        <v>420</v>
      </c>
      <c r="J174" s="122" t="str">
        <f t="shared" si="2"/>
        <v>Cº ESPAÑA MASCULINO P&amp;P 12-427</v>
      </c>
      <c r="K174" s="122"/>
    </row>
    <row r="175" spans="2:11" hidden="1" outlineLevel="1">
      <c r="B175" s="122"/>
      <c r="C175" s="122" t="s">
        <v>819</v>
      </c>
      <c r="D175" s="122" t="s">
        <v>818</v>
      </c>
      <c r="E175" s="122" t="str">
        <f t="shared" si="3"/>
        <v>Liberia LBR</v>
      </c>
      <c r="F175" s="123"/>
      <c r="G175" s="123"/>
      <c r="H175" s="122" t="s">
        <v>424</v>
      </c>
      <c r="I175" s="122" t="s">
        <v>423</v>
      </c>
      <c r="J175" s="122" t="str">
        <f t="shared" si="2"/>
        <v>Cº INTERTERRITORIAL P&amp;P 12-428</v>
      </c>
      <c r="K175" s="122"/>
    </row>
    <row r="176" spans="2:11" hidden="1" outlineLevel="1">
      <c r="B176" s="122"/>
      <c r="C176" s="122" t="s">
        <v>821</v>
      </c>
      <c r="D176" s="122" t="s">
        <v>820</v>
      </c>
      <c r="E176" s="122" t="str">
        <f t="shared" si="3"/>
        <v>Santa Lucia LCA</v>
      </c>
      <c r="F176" s="123"/>
      <c r="G176" s="123"/>
      <c r="H176" s="122" t="s">
        <v>427</v>
      </c>
      <c r="I176" s="122" t="s">
        <v>426</v>
      </c>
      <c r="J176" s="122" t="str">
        <f t="shared" si="2"/>
        <v>Cº ESPAÑA SENIORS P&amp;P 12-429</v>
      </c>
      <c r="K176" s="122"/>
    </row>
    <row r="177" spans="2:11" hidden="1" outlineLevel="1">
      <c r="B177" s="122"/>
      <c r="C177" s="122" t="s">
        <v>823</v>
      </c>
      <c r="D177" s="122" t="s">
        <v>822</v>
      </c>
      <c r="E177" s="122" t="str">
        <f t="shared" si="3"/>
        <v>Leshoto LES</v>
      </c>
      <c r="F177" s="123"/>
      <c r="G177" s="123"/>
      <c r="H177" s="122" t="s">
        <v>430</v>
      </c>
      <c r="I177" s="122" t="s">
        <v>429</v>
      </c>
      <c r="J177" s="122" t="str">
        <f t="shared" si="2"/>
        <v>Cº ESPAÑA SUB-16 P&amp;P 12-430</v>
      </c>
      <c r="K177" s="122"/>
    </row>
    <row r="178" spans="2:11" hidden="1" outlineLevel="1">
      <c r="B178" s="122"/>
      <c r="C178" s="122" t="s">
        <v>825</v>
      </c>
      <c r="D178" s="122" t="s">
        <v>824</v>
      </c>
      <c r="E178" s="122" t="str">
        <f t="shared" si="3"/>
        <v>Libano LIB</v>
      </c>
      <c r="F178" s="123"/>
      <c r="G178" s="123"/>
      <c r="H178" s="122" t="s">
        <v>433</v>
      </c>
      <c r="I178" s="122" t="s">
        <v>432</v>
      </c>
      <c r="J178" s="122" t="str">
        <f t="shared" si="2"/>
        <v>Cº ESPAÑA INTERCLUBS P&amp;P 12-431</v>
      </c>
      <c r="K178" s="122"/>
    </row>
    <row r="179" spans="2:11" hidden="1" outlineLevel="1">
      <c r="B179" s="122"/>
      <c r="C179" s="122" t="s">
        <v>827</v>
      </c>
      <c r="D179" s="122" t="s">
        <v>826</v>
      </c>
      <c r="E179" s="122" t="str">
        <f t="shared" si="3"/>
        <v>Liechtenstein LIE</v>
      </c>
      <c r="F179" s="123"/>
      <c r="G179" s="123"/>
      <c r="H179" s="122" t="s">
        <v>436</v>
      </c>
      <c r="I179" s="122" t="s">
        <v>435</v>
      </c>
      <c r="J179" s="122" t="str">
        <f t="shared" si="2"/>
        <v>Cº ESPAÑA DOBLES P&amp;P 12-432</v>
      </c>
      <c r="K179" s="122"/>
    </row>
    <row r="180" spans="2:11" hidden="1" outlineLevel="1">
      <c r="B180" s="122"/>
      <c r="C180" s="122" t="s">
        <v>829</v>
      </c>
      <c r="D180" s="122" t="s">
        <v>828</v>
      </c>
      <c r="E180" s="122" t="str">
        <f t="shared" si="3"/>
        <v>Lituania LTU</v>
      </c>
      <c r="F180" s="123"/>
      <c r="G180" s="123"/>
      <c r="H180" s="122" t="s">
        <v>439</v>
      </c>
      <c r="I180" s="122" t="s">
        <v>438</v>
      </c>
      <c r="J180" s="122" t="str">
        <f t="shared" si="2"/>
        <v>IPPA Cº EUROPA P&amp;P 12-433</v>
      </c>
      <c r="K180" s="122"/>
    </row>
    <row r="181" spans="2:11" hidden="1" outlineLevel="1">
      <c r="B181" s="122"/>
      <c r="C181" s="122" t="s">
        <v>831</v>
      </c>
      <c r="D181" s="122" t="s">
        <v>830</v>
      </c>
      <c r="E181" s="122" t="str">
        <f t="shared" si="3"/>
        <v>Luxemburgo LUX</v>
      </c>
      <c r="F181" s="123"/>
      <c r="G181" s="123"/>
      <c r="H181" s="122" t="s">
        <v>441</v>
      </c>
      <c r="I181" s="122" t="s">
        <v>440</v>
      </c>
      <c r="J181" s="122" t="str">
        <f t="shared" si="2"/>
        <v>IPPA-INTERNATIONAL STROKE PLAY P&amp;P 12-434</v>
      </c>
      <c r="K181" s="122"/>
    </row>
    <row r="182" spans="2:11" hidden="1" outlineLevel="1">
      <c r="B182" s="124"/>
      <c r="C182" s="122" t="s">
        <v>833</v>
      </c>
      <c r="D182" s="122" t="s">
        <v>832</v>
      </c>
      <c r="E182" s="122" t="str">
        <f t="shared" si="3"/>
        <v>Macao ( Portugal) MAC</v>
      </c>
      <c r="F182" s="123"/>
      <c r="G182" s="123"/>
      <c r="H182" s="124" t="s">
        <v>444</v>
      </c>
      <c r="I182" s="122" t="s">
        <v>443</v>
      </c>
      <c r="J182" s="122" t="str">
        <f t="shared" ref="J182:J235" si="4">CONCATENATE(H182," ",I182)</f>
        <v>IPPA SENIORS INTERNATIONAL OPEN P&amp;P 12-435</v>
      </c>
      <c r="K182" s="122"/>
    </row>
    <row r="183" spans="2:11" hidden="1" outlineLevel="1">
      <c r="B183" s="124"/>
      <c r="C183" s="122" t="s">
        <v>835</v>
      </c>
      <c r="D183" s="122" t="s">
        <v>834</v>
      </c>
      <c r="E183" s="122" t="str">
        <f t="shared" si="3"/>
        <v>Madagascar MAD</v>
      </c>
      <c r="F183" s="123"/>
      <c r="G183" s="123"/>
      <c r="H183" s="124" t="s">
        <v>447</v>
      </c>
      <c r="I183" s="122" t="s">
        <v>446</v>
      </c>
      <c r="J183" s="122" t="str">
        <f t="shared" si="4"/>
        <v>OPEN SAN MARINO P&amp;P 12-436</v>
      </c>
      <c r="K183" s="122"/>
    </row>
    <row r="184" spans="2:11" hidden="1" outlineLevel="1">
      <c r="B184" s="124"/>
      <c r="C184" s="122" t="s">
        <v>837</v>
      </c>
      <c r="D184" s="122" t="s">
        <v>836</v>
      </c>
      <c r="E184" s="122" t="str">
        <f t="shared" ref="E184:E247" si="5">CONCATENATE(C184," ",D184)</f>
        <v>Malgache Republica MAG</v>
      </c>
      <c r="F184" s="123"/>
      <c r="G184" s="123"/>
      <c r="H184" s="124" t="s">
        <v>450</v>
      </c>
      <c r="I184" s="122" t="s">
        <v>449</v>
      </c>
      <c r="J184" s="122" t="str">
        <f t="shared" si="4"/>
        <v>OPEN ALBANIA P&amp;P 12-437</v>
      </c>
      <c r="K184" s="122"/>
    </row>
    <row r="185" spans="2:11" hidden="1" outlineLevel="1">
      <c r="B185" s="124"/>
      <c r="C185" s="122" t="s">
        <v>839</v>
      </c>
      <c r="D185" s="122" t="s">
        <v>838</v>
      </c>
      <c r="E185" s="122" t="str">
        <f t="shared" si="5"/>
        <v>Marrecos MAR</v>
      </c>
      <c r="F185" s="123"/>
      <c r="G185" s="123"/>
      <c r="H185" s="124" t="s">
        <v>453</v>
      </c>
      <c r="I185" s="122" t="s">
        <v>452</v>
      </c>
      <c r="J185" s="122" t="str">
        <f t="shared" si="4"/>
        <v>EROPEAN CLUB CUP P&amp;P 12-438</v>
      </c>
      <c r="K185" s="122"/>
    </row>
    <row r="186" spans="2:11" hidden="1" outlineLevel="1">
      <c r="B186" s="124"/>
      <c r="C186" s="122" t="s">
        <v>841</v>
      </c>
      <c r="D186" s="122" t="s">
        <v>840</v>
      </c>
      <c r="E186" s="122" t="str">
        <f t="shared" si="5"/>
        <v>Malasia MAS</v>
      </c>
      <c r="F186" s="123"/>
      <c r="G186" s="123"/>
      <c r="H186" s="124" t="s">
        <v>456</v>
      </c>
      <c r="I186" s="122" t="s">
        <v>455</v>
      </c>
      <c r="J186" s="122" t="str">
        <f t="shared" si="4"/>
        <v>OPEN INGLATERRA P&amp;P 12-439</v>
      </c>
      <c r="K186" s="122"/>
    </row>
    <row r="187" spans="2:11" hidden="1" outlineLevel="1">
      <c r="B187" s="124"/>
      <c r="C187" s="122" t="s">
        <v>843</v>
      </c>
      <c r="D187" s="122" t="s">
        <v>842</v>
      </c>
      <c r="E187" s="122" t="str">
        <f t="shared" si="5"/>
        <v>Malawi MAW</v>
      </c>
      <c r="F187" s="123"/>
      <c r="G187" s="123"/>
      <c r="H187" s="124" t="s">
        <v>459</v>
      </c>
      <c r="I187" s="122" t="s">
        <v>458</v>
      </c>
      <c r="J187" s="122" t="str">
        <f t="shared" si="4"/>
        <v>OPEN IBÉRICO P&amp;P 12-440</v>
      </c>
      <c r="K187" s="122"/>
    </row>
    <row r="188" spans="2:11" hidden="1" outlineLevel="1">
      <c r="B188" s="124"/>
      <c r="C188" s="122" t="s">
        <v>845</v>
      </c>
      <c r="D188" s="122" t="s">
        <v>844</v>
      </c>
      <c r="E188" s="122" t="str">
        <f t="shared" si="5"/>
        <v>Moldavia Republica de MDA</v>
      </c>
      <c r="F188" s="123"/>
      <c r="G188" s="123"/>
      <c r="H188" s="124" t="s">
        <v>462</v>
      </c>
      <c r="I188" s="122" t="s">
        <v>461</v>
      </c>
      <c r="J188" s="122" t="str">
        <f t="shared" si="4"/>
        <v>MAT ESPAÑA-PORTUGAL P&amp;P 12-441</v>
      </c>
      <c r="K188" s="122"/>
    </row>
    <row r="189" spans="2:11" hidden="1" outlineLevel="1">
      <c r="B189" s="124"/>
      <c r="C189" s="122" t="s">
        <v>847</v>
      </c>
      <c r="D189" s="122" t="s">
        <v>846</v>
      </c>
      <c r="E189" s="122" t="str">
        <f t="shared" si="5"/>
        <v>Maldivas MDV</v>
      </c>
      <c r="F189" s="123"/>
      <c r="G189" s="123"/>
      <c r="H189" s="124" t="s">
        <v>464</v>
      </c>
      <c r="I189" s="122" t="s">
        <v>463</v>
      </c>
      <c r="J189" s="122" t="str">
        <f t="shared" si="4"/>
        <v>OPEN ITALIA P&amp;P 12-442</v>
      </c>
      <c r="K189" s="122"/>
    </row>
    <row r="190" spans="2:11" hidden="1" outlineLevel="1">
      <c r="B190" s="124"/>
      <c r="C190" s="122" t="s">
        <v>849</v>
      </c>
      <c r="D190" s="122" t="s">
        <v>848</v>
      </c>
      <c r="E190" s="122" t="str">
        <f t="shared" si="5"/>
        <v>Mexico MEX</v>
      </c>
      <c r="F190" s="123"/>
      <c r="G190" s="123"/>
      <c r="H190" s="124" t="s">
        <v>466</v>
      </c>
      <c r="I190" s="122" t="s">
        <v>465</v>
      </c>
      <c r="J190" s="122" t="str">
        <f t="shared" si="4"/>
        <v>SLOPE SYSTEM-VALORACIÓN CAMPO 12-443</v>
      </c>
      <c r="K190" s="122"/>
    </row>
    <row r="191" spans="2:11" hidden="1" outlineLevel="1">
      <c r="B191" s="124"/>
      <c r="C191" s="122" t="s">
        <v>851</v>
      </c>
      <c r="D191" s="122" t="s">
        <v>850</v>
      </c>
      <c r="E191" s="122" t="str">
        <f t="shared" si="5"/>
        <v>Mongolia MGL</v>
      </c>
      <c r="F191" s="123"/>
      <c r="G191" s="123"/>
      <c r="H191" s="124" t="s">
        <v>468</v>
      </c>
      <c r="I191" s="122" t="s">
        <v>467</v>
      </c>
      <c r="J191" s="122" t="str">
        <f t="shared" si="4"/>
        <v>VARIOS C.T. JUVENIL 12-444</v>
      </c>
      <c r="K191" s="122"/>
    </row>
    <row r="192" spans="2:11" hidden="1" outlineLevel="1">
      <c r="B192" s="124"/>
      <c r="C192" s="122" t="s">
        <v>853</v>
      </c>
      <c r="D192" s="122" t="s">
        <v>852</v>
      </c>
      <c r="E192" s="122" t="str">
        <f t="shared" si="5"/>
        <v>Micronesia (Estados Federales) MIC</v>
      </c>
      <c r="F192" s="123"/>
      <c r="G192" s="123"/>
      <c r="H192" s="124" t="s">
        <v>470</v>
      </c>
      <c r="I192" s="122" t="s">
        <v>469</v>
      </c>
      <c r="J192" s="122" t="str">
        <f t="shared" si="4"/>
        <v>Cº INTERTERRITORIAL 2ªDIV.JUV-FEM 12-445</v>
      </c>
      <c r="K192" s="122"/>
    </row>
    <row r="193" spans="2:11" hidden="1" outlineLevel="1">
      <c r="B193" s="124"/>
      <c r="C193" s="122" t="s">
        <v>855</v>
      </c>
      <c r="D193" s="122" t="s">
        <v>854</v>
      </c>
      <c r="E193" s="122" t="str">
        <f t="shared" si="5"/>
        <v>Macedonia Republica MKD</v>
      </c>
      <c r="F193" s="123"/>
      <c r="G193" s="123"/>
      <c r="H193" s="124" t="s">
        <v>473</v>
      </c>
      <c r="I193" s="122" t="s">
        <v>472</v>
      </c>
      <c r="J193" s="122" t="str">
        <f t="shared" si="4"/>
        <v>Cº ESPAÑA SENIOR PROFESIONAL 12-446</v>
      </c>
      <c r="K193" s="122"/>
    </row>
    <row r="194" spans="2:11" hidden="1" outlineLevel="1">
      <c r="B194" s="124"/>
      <c r="C194" s="122" t="s">
        <v>857</v>
      </c>
      <c r="D194" s="122" t="s">
        <v>856</v>
      </c>
      <c r="E194" s="122" t="str">
        <f t="shared" si="5"/>
        <v>Mali MLI</v>
      </c>
      <c r="F194" s="123"/>
      <c r="G194" s="123"/>
      <c r="H194" s="124" t="s">
        <v>475</v>
      </c>
      <c r="I194" s="122" t="s">
        <v>474</v>
      </c>
      <c r="J194" s="122" t="str">
        <f t="shared" si="4"/>
        <v>Cº ESPAÑA FEMENINO PROFESIONAL 12-447</v>
      </c>
      <c r="K194" s="122"/>
    </row>
    <row r="195" spans="2:11" hidden="1" outlineLevel="1">
      <c r="B195" s="124"/>
      <c r="C195" s="122" t="s">
        <v>859</v>
      </c>
      <c r="D195" s="122" t="s">
        <v>858</v>
      </c>
      <c r="E195" s="122" t="str">
        <f t="shared" si="5"/>
        <v>Malta MLT</v>
      </c>
      <c r="F195" s="123"/>
      <c r="G195" s="123"/>
      <c r="H195" s="124" t="s">
        <v>477</v>
      </c>
      <c r="I195" s="122" t="s">
        <v>476</v>
      </c>
      <c r="J195" s="122" t="str">
        <f t="shared" si="4"/>
        <v>ORGANIZACIÓN TORNEOS 12-448</v>
      </c>
      <c r="K195" s="122"/>
    </row>
    <row r="196" spans="2:11" hidden="1" outlineLevel="1">
      <c r="B196" s="124"/>
      <c r="C196" s="122" t="s">
        <v>861</v>
      </c>
      <c r="D196" s="122" t="s">
        <v>860</v>
      </c>
      <c r="E196" s="122" t="str">
        <f t="shared" si="5"/>
        <v>Montserrat (Reino Unido) MNT</v>
      </c>
      <c r="F196" s="123"/>
      <c r="G196" s="123"/>
      <c r="H196" s="124" t="s">
        <v>479</v>
      </c>
      <c r="I196" s="122" t="s">
        <v>478</v>
      </c>
      <c r="J196" s="122" t="str">
        <f t="shared" si="4"/>
        <v>CONCENTRACIONES CTAM-NCAA 12-449</v>
      </c>
      <c r="K196" s="122"/>
    </row>
    <row r="197" spans="2:11" hidden="1" outlineLevel="1">
      <c r="B197" s="124"/>
      <c r="C197" s="122" t="s">
        <v>863</v>
      </c>
      <c r="D197" s="122" t="s">
        <v>862</v>
      </c>
      <c r="E197" s="122" t="str">
        <f t="shared" si="5"/>
        <v>Monaco MON</v>
      </c>
      <c r="F197" s="123"/>
      <c r="G197" s="123"/>
      <c r="H197" s="124" t="s">
        <v>481</v>
      </c>
      <c r="I197" s="122" t="s">
        <v>480</v>
      </c>
      <c r="J197" s="122" t="str">
        <f t="shared" si="4"/>
        <v>TORNEOS JUEGO CORTO 12-450</v>
      </c>
      <c r="K197" s="122"/>
    </row>
    <row r="198" spans="2:11" hidden="1" outlineLevel="1">
      <c r="B198" s="124"/>
      <c r="C198" s="122" t="s">
        <v>865</v>
      </c>
      <c r="D198" s="122" t="s">
        <v>864</v>
      </c>
      <c r="E198" s="122" t="str">
        <f t="shared" si="5"/>
        <v>Mozambique MOZ</v>
      </c>
      <c r="F198" s="123"/>
      <c r="G198" s="123"/>
      <c r="H198" s="124" t="s">
        <v>483</v>
      </c>
      <c r="I198" s="122" t="s">
        <v>482</v>
      </c>
      <c r="J198" s="122" t="str">
        <f t="shared" si="4"/>
        <v>BECAS ST. ANDREWS 12-451</v>
      </c>
      <c r="K198" s="122"/>
    </row>
    <row r="199" spans="2:11" hidden="1" outlineLevel="1">
      <c r="B199" s="124"/>
      <c r="C199" s="122" t="s">
        <v>867</v>
      </c>
      <c r="D199" s="122" t="s">
        <v>866</v>
      </c>
      <c r="E199" s="122" t="str">
        <f t="shared" si="5"/>
        <v>I. Marianas Holandesas MRH</v>
      </c>
      <c r="F199" s="123"/>
      <c r="G199" s="123"/>
      <c r="H199" s="124" t="s">
        <v>485</v>
      </c>
      <c r="I199" s="122" t="s">
        <v>484</v>
      </c>
      <c r="J199" s="122" t="str">
        <f t="shared" si="4"/>
        <v>Cº INDIV.ESPAÑA 3ª-4ª CTA FEMNINO 12-452</v>
      </c>
      <c r="K199" s="122"/>
    </row>
    <row r="200" spans="2:11" hidden="1" outlineLevel="1">
      <c r="B200" s="124"/>
      <c r="C200" s="122" t="s">
        <v>869</v>
      </c>
      <c r="D200" s="122" t="s">
        <v>868</v>
      </c>
      <c r="E200" s="122" t="str">
        <f t="shared" si="5"/>
        <v>I. Mauricio MRI</v>
      </c>
      <c r="F200" s="123"/>
      <c r="G200" s="123"/>
      <c r="H200" s="124" t="s">
        <v>488</v>
      </c>
      <c r="I200" s="122" t="s">
        <v>487</v>
      </c>
      <c r="J200" s="122" t="str">
        <f t="shared" si="4"/>
        <v>COPA ESPAÑA  MAYORES 35 CTA FEMENINO 12-453</v>
      </c>
      <c r="K200" s="122"/>
    </row>
    <row r="201" spans="2:11" hidden="1" outlineLevel="1">
      <c r="B201" s="124"/>
      <c r="C201" s="122" t="s">
        <v>871</v>
      </c>
      <c r="D201" s="122" t="s">
        <v>870</v>
      </c>
      <c r="E201" s="122" t="str">
        <f t="shared" si="5"/>
        <v>Martinica (Francia) MRT</v>
      </c>
      <c r="F201" s="123"/>
      <c r="G201" s="123"/>
      <c r="H201" s="124" t="s">
        <v>491</v>
      </c>
      <c r="I201" s="122" t="s">
        <v>490</v>
      </c>
      <c r="J201" s="122" t="str">
        <f t="shared" si="4"/>
        <v>Cº INTERCLUBS CTA FEMENINO 12-454</v>
      </c>
      <c r="K201" s="122"/>
    </row>
    <row r="202" spans="2:11" hidden="1" outlineLevel="1">
      <c r="B202" s="124"/>
      <c r="C202" s="122" t="s">
        <v>873</v>
      </c>
      <c r="D202" s="122" t="s">
        <v>872</v>
      </c>
      <c r="E202" s="122" t="str">
        <f t="shared" si="5"/>
        <v>I. Marshall MSH</v>
      </c>
      <c r="F202" s="123"/>
      <c r="G202" s="123"/>
      <c r="H202" s="124" t="s">
        <v>494</v>
      </c>
      <c r="I202" s="122" t="s">
        <v>493</v>
      </c>
      <c r="J202" s="122" t="str">
        <f t="shared" si="4"/>
        <v>Cº ESPAÑA CADETES CTAFEMENINO 12-455</v>
      </c>
      <c r="K202" s="122"/>
    </row>
    <row r="203" spans="2:11" hidden="1" outlineLevel="1">
      <c r="B203" s="124"/>
      <c r="C203" s="122" t="s">
        <v>875</v>
      </c>
      <c r="D203" s="122" t="s">
        <v>874</v>
      </c>
      <c r="E203" s="122" t="str">
        <f t="shared" si="5"/>
        <v>Mauritania MTN</v>
      </c>
      <c r="F203" s="123"/>
      <c r="G203" s="123"/>
      <c r="H203" s="124" t="s">
        <v>497</v>
      </c>
      <c r="I203" s="122" t="s">
        <v>496</v>
      </c>
      <c r="J203" s="122" t="str">
        <f t="shared" si="4"/>
        <v>Cº ESPAÑA DOBLES MIXTO CTA FEMENINO 12-456</v>
      </c>
      <c r="K203" s="122"/>
    </row>
    <row r="204" spans="2:11" hidden="1" outlineLevel="1">
      <c r="B204" s="124"/>
      <c r="C204" s="122" t="s">
        <v>877</v>
      </c>
      <c r="D204" s="122" t="s">
        <v>876</v>
      </c>
      <c r="E204" s="122" t="str">
        <f t="shared" si="5"/>
        <v>Myanmar Union de MYA</v>
      </c>
      <c r="F204" s="123"/>
      <c r="G204" s="123"/>
      <c r="H204" s="124" t="s">
        <v>500</v>
      </c>
      <c r="I204" s="122" t="s">
        <v>499</v>
      </c>
      <c r="J204" s="122" t="str">
        <f t="shared" si="4"/>
        <v>COMITE TECNICO A.FEMENINO 12-457</v>
      </c>
      <c r="K204" s="122"/>
    </row>
    <row r="205" spans="2:11" hidden="1" outlineLevel="1">
      <c r="B205" s="124"/>
      <c r="C205" s="122" t="s">
        <v>879</v>
      </c>
      <c r="D205" s="122" t="s">
        <v>878</v>
      </c>
      <c r="E205" s="122" t="str">
        <f t="shared" si="5"/>
        <v>Namibia NAM</v>
      </c>
      <c r="F205" s="123"/>
      <c r="G205" s="123"/>
      <c r="H205" s="124" t="s">
        <v>502</v>
      </c>
      <c r="I205" s="122" t="s">
        <v>501</v>
      </c>
      <c r="J205" s="122" t="str">
        <f t="shared" si="4"/>
        <v>CURSILLOS REGLAS 12-600</v>
      </c>
      <c r="K205" s="122"/>
    </row>
    <row r="206" spans="2:11" hidden="1" outlineLevel="1">
      <c r="B206" s="124"/>
      <c r="C206" s="122" t="s">
        <v>881</v>
      </c>
      <c r="D206" s="122" t="s">
        <v>880</v>
      </c>
      <c r="E206" s="122" t="str">
        <f t="shared" si="5"/>
        <v>Nicaragua NCA</v>
      </c>
      <c r="F206" s="123"/>
      <c r="G206" s="123"/>
      <c r="H206" s="124" t="s">
        <v>505</v>
      </c>
      <c r="I206" s="122" t="s">
        <v>504</v>
      </c>
      <c r="J206" s="122" t="str">
        <f t="shared" si="4"/>
        <v>CURSOS C.T.CAMPOS 12-601</v>
      </c>
      <c r="K206" s="122"/>
    </row>
    <row r="207" spans="2:11" hidden="1" outlineLevel="1">
      <c r="B207" s="124"/>
      <c r="C207" s="122" t="s">
        <v>883</v>
      </c>
      <c r="D207" s="122" t="s">
        <v>882</v>
      </c>
      <c r="E207" s="122" t="str">
        <f t="shared" si="5"/>
        <v>Nepal NEP</v>
      </c>
      <c r="F207" s="123"/>
      <c r="G207" s="123"/>
      <c r="H207" s="124" t="s">
        <v>507</v>
      </c>
      <c r="I207" s="122" t="s">
        <v>506</v>
      </c>
      <c r="J207" s="122" t="str">
        <f t="shared" si="4"/>
        <v>CURSOS FORMACIÓN C.T.JUVENIL 12-602</v>
      </c>
      <c r="K207" s="122"/>
    </row>
    <row r="208" spans="2:11" hidden="1" outlineLevel="1">
      <c r="B208" s="124"/>
      <c r="C208" s="122" t="s">
        <v>885</v>
      </c>
      <c r="D208" s="122" t="s">
        <v>884</v>
      </c>
      <c r="E208" s="122" t="str">
        <f t="shared" si="5"/>
        <v>Niger NIG</v>
      </c>
      <c r="F208" s="123"/>
      <c r="G208" s="123"/>
      <c r="H208" s="124" t="s">
        <v>509</v>
      </c>
      <c r="I208" s="122" t="s">
        <v>508</v>
      </c>
      <c r="J208" s="122" t="str">
        <f t="shared" si="4"/>
        <v>CURSO HARDY/UTLEY/VISION 54 12-603</v>
      </c>
      <c r="K208" s="122"/>
    </row>
    <row r="209" spans="2:11" hidden="1" outlineLevel="1">
      <c r="B209" s="124"/>
      <c r="C209" s="122" t="s">
        <v>887</v>
      </c>
      <c r="D209" s="122" t="s">
        <v>886</v>
      </c>
      <c r="E209" s="122" t="str">
        <f t="shared" si="5"/>
        <v>Irlanda del norte (Ulster) NIR</v>
      </c>
      <c r="F209" s="123"/>
      <c r="G209" s="123"/>
      <c r="H209" s="124" t="s">
        <v>511</v>
      </c>
      <c r="I209" s="122" t="s">
        <v>510</v>
      </c>
      <c r="J209" s="122" t="str">
        <f t="shared" si="4"/>
        <v>ESCUELA NACIONAL GOLF PROFESIONAL 12-604</v>
      </c>
      <c r="K209" s="122"/>
    </row>
    <row r="210" spans="2:11" hidden="1" outlineLevel="1">
      <c r="B210" s="124"/>
      <c r="C210" s="122" t="s">
        <v>889</v>
      </c>
      <c r="D210" s="122" t="s">
        <v>888</v>
      </c>
      <c r="E210" s="122" t="str">
        <f t="shared" si="5"/>
        <v>Nive (Nueva Zelanda) NIV</v>
      </c>
      <c r="F210" s="123"/>
      <c r="G210" s="123"/>
      <c r="H210" s="124" t="s">
        <v>513</v>
      </c>
      <c r="I210" s="122" t="s">
        <v>512</v>
      </c>
      <c r="J210" s="122" t="str">
        <f t="shared" si="4"/>
        <v>OTROS CURSOS (TPI) 12-605</v>
      </c>
      <c r="K210" s="122"/>
    </row>
    <row r="211" spans="2:11" hidden="1" outlineLevel="1">
      <c r="B211" s="124"/>
      <c r="C211" s="122" t="s">
        <v>891</v>
      </c>
      <c r="D211" s="122" t="s">
        <v>890</v>
      </c>
      <c r="E211" s="122" t="str">
        <f t="shared" si="5"/>
        <v>Noruega NOR</v>
      </c>
      <c r="F211" s="123"/>
      <c r="G211" s="123"/>
      <c r="H211" s="124" t="s">
        <v>115</v>
      </c>
      <c r="I211" s="122" t="s">
        <v>514</v>
      </c>
      <c r="J211" s="122" t="str">
        <f t="shared" si="4"/>
        <v>ASAMBLEA LIQUIDACIÓN PRESUPUESTOS 12-800</v>
      </c>
      <c r="K211" s="122"/>
    </row>
    <row r="212" spans="2:11" hidden="1" outlineLevel="1">
      <c r="B212" s="124"/>
      <c r="C212" s="122" t="s">
        <v>893</v>
      </c>
      <c r="D212" s="122" t="s">
        <v>892</v>
      </c>
      <c r="E212" s="122" t="str">
        <f t="shared" si="5"/>
        <v>Nauru NRU</v>
      </c>
      <c r="F212" s="123"/>
      <c r="G212" s="123"/>
      <c r="H212" s="124" t="s">
        <v>516</v>
      </c>
      <c r="I212" s="122" t="s">
        <v>515</v>
      </c>
      <c r="J212" s="122" t="str">
        <f t="shared" si="4"/>
        <v>ASAMBLEA APROBACIÓN PRESUPUESTO 12-801</v>
      </c>
      <c r="K212" s="122"/>
    </row>
    <row r="213" spans="2:11" hidden="1" outlineLevel="1">
      <c r="B213" s="124"/>
      <c r="C213" s="122" t="s">
        <v>895</v>
      </c>
      <c r="D213" s="122" t="s">
        <v>894</v>
      </c>
      <c r="E213" s="122" t="str">
        <f t="shared" si="5"/>
        <v>Nueva Caledonia (Francia) NUC</v>
      </c>
      <c r="F213" s="123"/>
      <c r="G213" s="123"/>
      <c r="H213" s="124" t="s">
        <v>81</v>
      </c>
      <c r="I213" s="122" t="s">
        <v>517</v>
      </c>
      <c r="J213" s="122" t="str">
        <f t="shared" si="4"/>
        <v>COMISIÓN DELEGADA 12-802</v>
      </c>
      <c r="K213" s="122"/>
    </row>
    <row r="214" spans="2:11" hidden="1" outlineLevel="1">
      <c r="B214" s="124"/>
      <c r="C214" s="122" t="s">
        <v>897</v>
      </c>
      <c r="D214" s="122" t="s">
        <v>896</v>
      </c>
      <c r="E214" s="122" t="str">
        <f t="shared" si="5"/>
        <v>Nueva Zelanda NZL</v>
      </c>
      <c r="F214" s="123"/>
      <c r="G214" s="123"/>
      <c r="H214" s="124" t="s">
        <v>81</v>
      </c>
      <c r="I214" s="122" t="s">
        <v>518</v>
      </c>
      <c r="J214" s="122" t="str">
        <f t="shared" si="4"/>
        <v>COMISIÓN DELEGADA 12-803</v>
      </c>
      <c r="K214" s="122"/>
    </row>
    <row r="215" spans="2:11" hidden="1" outlineLevel="1">
      <c r="B215" s="124"/>
      <c r="C215" s="122" t="s">
        <v>899</v>
      </c>
      <c r="D215" s="122" t="s">
        <v>898</v>
      </c>
      <c r="E215" s="122" t="str">
        <f t="shared" si="5"/>
        <v>Oman OMA</v>
      </c>
      <c r="F215" s="123"/>
      <c r="G215" s="123"/>
      <c r="H215" s="124" t="s">
        <v>81</v>
      </c>
      <c r="I215" s="122" t="s">
        <v>519</v>
      </c>
      <c r="J215" s="122" t="str">
        <f t="shared" si="4"/>
        <v>COMISIÓN DELEGADA 12-804</v>
      </c>
      <c r="K215" s="122"/>
    </row>
    <row r="216" spans="2:11" hidden="1" outlineLevel="1">
      <c r="B216" s="124"/>
      <c r="C216" s="122" t="s">
        <v>901</v>
      </c>
      <c r="D216" s="122" t="s">
        <v>900</v>
      </c>
      <c r="E216" s="122" t="str">
        <f t="shared" si="5"/>
        <v>Pakistan PAK</v>
      </c>
      <c r="F216" s="123"/>
      <c r="G216" s="123"/>
      <c r="H216" s="124" t="s">
        <v>82</v>
      </c>
      <c r="I216" s="122" t="s">
        <v>520</v>
      </c>
      <c r="J216" s="122" t="str">
        <f t="shared" si="4"/>
        <v>JUNTA DIRECTIVA 12-805</v>
      </c>
      <c r="K216" s="122"/>
    </row>
    <row r="217" spans="2:11" hidden="1" outlineLevel="1">
      <c r="B217" s="124"/>
      <c r="C217" s="122" t="s">
        <v>903</v>
      </c>
      <c r="D217" s="122" t="s">
        <v>902</v>
      </c>
      <c r="E217" s="122" t="str">
        <f t="shared" si="5"/>
        <v>Panama PAN</v>
      </c>
      <c r="F217" s="123"/>
      <c r="G217" s="123"/>
      <c r="H217" s="124" t="s">
        <v>82</v>
      </c>
      <c r="I217" s="122" t="s">
        <v>521</v>
      </c>
      <c r="J217" s="122" t="str">
        <f t="shared" si="4"/>
        <v>JUNTA DIRECTIVA 12-806</v>
      </c>
      <c r="K217" s="122"/>
    </row>
    <row r="218" spans="2:11" hidden="1" outlineLevel="1">
      <c r="B218" s="124"/>
      <c r="C218" s="122" t="s">
        <v>905</v>
      </c>
      <c r="D218" s="122" t="s">
        <v>904</v>
      </c>
      <c r="E218" s="122" t="str">
        <f t="shared" si="5"/>
        <v>Paraguay PAR</v>
      </c>
      <c r="F218" s="123"/>
      <c r="G218" s="123"/>
      <c r="H218" s="124" t="s">
        <v>82</v>
      </c>
      <c r="I218" s="122" t="s">
        <v>522</v>
      </c>
      <c r="J218" s="122" t="str">
        <f t="shared" si="4"/>
        <v>JUNTA DIRECTIVA 12-807</v>
      </c>
      <c r="K218" s="122"/>
    </row>
    <row r="219" spans="2:11" hidden="1" outlineLevel="1">
      <c r="B219" s="124"/>
      <c r="C219" s="122" t="s">
        <v>907</v>
      </c>
      <c r="D219" s="122" t="s">
        <v>906</v>
      </c>
      <c r="E219" s="122" t="str">
        <f t="shared" si="5"/>
        <v>Peru PER</v>
      </c>
      <c r="F219" s="123"/>
      <c r="G219" s="123"/>
      <c r="H219" s="124" t="s">
        <v>117</v>
      </c>
      <c r="I219" s="122" t="s">
        <v>523</v>
      </c>
      <c r="J219" s="122" t="str">
        <f t="shared" si="4"/>
        <v>REUNIONES PRESIDENTE CON FFAA 12-808</v>
      </c>
      <c r="K219" s="122"/>
    </row>
    <row r="220" spans="2:11" hidden="1" outlineLevel="1">
      <c r="B220" s="124"/>
      <c r="C220" s="122" t="s">
        <v>909</v>
      </c>
      <c r="D220" s="122" t="s">
        <v>908</v>
      </c>
      <c r="E220" s="122" t="str">
        <f t="shared" si="5"/>
        <v>Filipinas PHI</v>
      </c>
      <c r="F220" s="123"/>
      <c r="G220" s="123"/>
      <c r="H220" s="124" t="s">
        <v>83</v>
      </c>
      <c r="I220" s="122" t="s">
        <v>524</v>
      </c>
      <c r="J220" s="122" t="str">
        <f t="shared" si="4"/>
        <v>REUNIONES COMITÉS TÉCNICOS 12-809</v>
      </c>
      <c r="K220" s="122"/>
    </row>
    <row r="221" spans="2:11" hidden="1" outlineLevel="1">
      <c r="B221" s="124"/>
      <c r="C221" s="122" t="s">
        <v>911</v>
      </c>
      <c r="D221" s="122" t="s">
        <v>910</v>
      </c>
      <c r="E221" s="122" t="str">
        <f t="shared" si="5"/>
        <v>Palestina PLE</v>
      </c>
      <c r="F221" s="123"/>
      <c r="G221" s="123"/>
      <c r="H221" s="124" t="s">
        <v>118</v>
      </c>
      <c r="I221" s="122" t="s">
        <v>525</v>
      </c>
      <c r="J221" s="122" t="str">
        <f t="shared" si="4"/>
        <v>GREEN-SECTION 12-810</v>
      </c>
      <c r="K221" s="122"/>
    </row>
    <row r="222" spans="2:11" hidden="1" outlineLevel="1">
      <c r="B222" s="124"/>
      <c r="C222" s="122" t="s">
        <v>913</v>
      </c>
      <c r="D222" s="122" t="s">
        <v>912</v>
      </c>
      <c r="E222" s="122" t="str">
        <f t="shared" si="5"/>
        <v>Papua-Nueva Guinea PNG</v>
      </c>
      <c r="F222" s="123"/>
      <c r="G222" s="123"/>
      <c r="H222" s="124" t="s">
        <v>527</v>
      </c>
      <c r="I222" s="122" t="s">
        <v>526</v>
      </c>
      <c r="J222" s="122" t="str">
        <f t="shared" si="4"/>
        <v>ASAMBLEA P&amp;P 12-811</v>
      </c>
      <c r="K222" s="122"/>
    </row>
    <row r="223" spans="2:11" hidden="1" outlineLevel="1">
      <c r="B223" s="124"/>
      <c r="C223" s="122" t="s">
        <v>915</v>
      </c>
      <c r="D223" s="122" t="s">
        <v>914</v>
      </c>
      <c r="E223" s="122" t="str">
        <f t="shared" si="5"/>
        <v>Polinesia Francesa POF</v>
      </c>
      <c r="F223" s="123"/>
      <c r="G223" s="123"/>
      <c r="H223" s="124" t="s">
        <v>529</v>
      </c>
      <c r="I223" s="122" t="s">
        <v>528</v>
      </c>
      <c r="J223" s="122" t="str">
        <f t="shared" si="4"/>
        <v>Cº ESPAÑA SENIOR MASCULINO 12-900</v>
      </c>
      <c r="K223" s="122"/>
    </row>
    <row r="224" spans="2:11" hidden="1" outlineLevel="1">
      <c r="B224" s="124"/>
      <c r="C224" s="122" t="s">
        <v>917</v>
      </c>
      <c r="D224" s="122" t="s">
        <v>916</v>
      </c>
      <c r="E224" s="122" t="str">
        <f t="shared" si="5"/>
        <v>Polonia POL</v>
      </c>
      <c r="F224" s="123"/>
      <c r="G224" s="123"/>
      <c r="H224" s="124" t="s">
        <v>532</v>
      </c>
      <c r="I224" s="122" t="s">
        <v>531</v>
      </c>
      <c r="J224" s="122" t="str">
        <f t="shared" si="4"/>
        <v>Cº ESPAÑA INTERNAC.SENIOR MASCULINO 12-901</v>
      </c>
      <c r="K224" s="122"/>
    </row>
    <row r="225" spans="2:11" hidden="1" outlineLevel="1">
      <c r="B225" s="124"/>
      <c r="C225" s="122" t="s">
        <v>919</v>
      </c>
      <c r="D225" s="122" t="s">
        <v>918</v>
      </c>
      <c r="E225" s="122" t="str">
        <f t="shared" si="5"/>
        <v>Portugal POR</v>
      </c>
      <c r="F225" s="123"/>
      <c r="G225" s="123"/>
      <c r="H225" s="124" t="s">
        <v>535</v>
      </c>
      <c r="I225" s="122" t="s">
        <v>534</v>
      </c>
      <c r="J225" s="122" t="str">
        <f t="shared" si="4"/>
        <v>Cº EUROPA INDIVIDUAL SENIORS MASCULINO 12-902</v>
      </c>
      <c r="K225" s="122"/>
    </row>
    <row r="226" spans="2:11" hidden="1" outlineLevel="1">
      <c r="B226" s="124"/>
      <c r="C226" s="122" t="s">
        <v>921</v>
      </c>
      <c r="D226" s="122" t="s">
        <v>920</v>
      </c>
      <c r="E226" s="122" t="str">
        <f t="shared" si="5"/>
        <v>Corea Republica Dem. Pop. de (Norte) PRK</v>
      </c>
      <c r="F226" s="123"/>
      <c r="G226" s="123"/>
      <c r="H226" s="124" t="s">
        <v>538</v>
      </c>
      <c r="I226" s="122" t="s">
        <v>537</v>
      </c>
      <c r="J226" s="122" t="str">
        <f t="shared" si="4"/>
        <v>BRITISH SENIOR 12-903</v>
      </c>
      <c r="K226" s="122"/>
    </row>
    <row r="227" spans="2:11" hidden="1" outlineLevel="1">
      <c r="B227" s="124"/>
      <c r="C227" s="122" t="s">
        <v>923</v>
      </c>
      <c r="D227" s="122" t="s">
        <v>922</v>
      </c>
      <c r="E227" s="122" t="str">
        <f t="shared" si="5"/>
        <v>Puerto Rico PUR</v>
      </c>
      <c r="F227" s="123"/>
      <c r="G227" s="123"/>
      <c r="H227" s="124" t="s">
        <v>541</v>
      </c>
      <c r="I227" s="122" t="s">
        <v>540</v>
      </c>
      <c r="J227" s="122" t="str">
        <f t="shared" si="4"/>
        <v>Cº EUROPA SENIORS POR EQUIPOS MASCULINO 12-904</v>
      </c>
      <c r="K227" s="122"/>
    </row>
    <row r="228" spans="2:11" hidden="1" outlineLevel="1">
      <c r="B228" s="124"/>
      <c r="C228" s="122" t="s">
        <v>925</v>
      </c>
      <c r="D228" s="122" t="s">
        <v>924</v>
      </c>
      <c r="E228" s="122" t="str">
        <f t="shared" si="5"/>
        <v>Qatar QAT</v>
      </c>
      <c r="F228" s="123"/>
      <c r="G228" s="123"/>
      <c r="H228" s="124" t="s">
        <v>544</v>
      </c>
      <c r="I228" s="122" t="s">
        <v>543</v>
      </c>
      <c r="J228" s="122" t="str">
        <f t="shared" si="4"/>
        <v>Cº ESPAÑA SENIOR FEMENINO 12-905</v>
      </c>
      <c r="K228" s="122"/>
    </row>
    <row r="229" spans="2:11" hidden="1" outlineLevel="1">
      <c r="B229" s="124"/>
      <c r="C229" s="122" t="s">
        <v>927</v>
      </c>
      <c r="D229" s="122" t="s">
        <v>926</v>
      </c>
      <c r="E229" s="122" t="str">
        <f t="shared" si="5"/>
        <v>Reunion (Francia) REN</v>
      </c>
      <c r="F229" s="123"/>
      <c r="G229" s="123"/>
      <c r="H229" s="124" t="s">
        <v>547</v>
      </c>
      <c r="I229" s="122" t="s">
        <v>546</v>
      </c>
      <c r="J229" s="122" t="str">
        <f t="shared" si="4"/>
        <v>GRAN PREMIO SENIOR FEMENINO (PUNT) 12-906</v>
      </c>
      <c r="K229" s="122"/>
    </row>
    <row r="230" spans="2:11" hidden="1" outlineLevel="1">
      <c r="B230" s="124"/>
      <c r="C230" s="122" t="s">
        <v>929</v>
      </c>
      <c r="D230" s="122" t="s">
        <v>928</v>
      </c>
      <c r="E230" s="122" t="str">
        <f t="shared" si="5"/>
        <v>Rumania ROM</v>
      </c>
      <c r="F230" s="123"/>
      <c r="G230" s="123"/>
      <c r="H230" s="124" t="s">
        <v>550</v>
      </c>
      <c r="I230" s="122" t="s">
        <v>549</v>
      </c>
      <c r="J230" s="122" t="str">
        <f t="shared" si="4"/>
        <v>Cº ESPAÑA SENIOR DOBLE FEMENINO 12-907</v>
      </c>
      <c r="K230" s="122"/>
    </row>
    <row r="231" spans="2:11" hidden="1" outlineLevel="1">
      <c r="B231" s="124"/>
      <c r="C231" s="122" t="s">
        <v>931</v>
      </c>
      <c r="D231" s="122" t="s">
        <v>930</v>
      </c>
      <c r="E231" s="122" t="str">
        <f t="shared" si="5"/>
        <v>Sudafrica Republica de RSA</v>
      </c>
      <c r="F231" s="123"/>
      <c r="G231" s="123"/>
      <c r="H231" s="124" t="s">
        <v>553</v>
      </c>
      <c r="I231" s="122" t="s">
        <v>552</v>
      </c>
      <c r="J231" s="122" t="str">
        <f t="shared" si="4"/>
        <v>BRITISH LADIES SENIOR 12-908</v>
      </c>
      <c r="K231" s="122"/>
    </row>
    <row r="232" spans="2:11" hidden="1" outlineLevel="1">
      <c r="B232" s="124"/>
      <c r="C232" s="122" t="s">
        <v>933</v>
      </c>
      <c r="D232" s="122" t="s">
        <v>932</v>
      </c>
      <c r="E232" s="122" t="str">
        <f t="shared" si="5"/>
        <v>Rusia Federacion de RUS</v>
      </c>
      <c r="F232" s="123"/>
      <c r="G232" s="123"/>
      <c r="H232" s="124" t="s">
        <v>556</v>
      </c>
      <c r="I232" s="122" t="s">
        <v>555</v>
      </c>
      <c r="J232" s="122" t="str">
        <f t="shared" si="4"/>
        <v>Cº INTERNACIONAL DE ESPAÑA SENIOR FEMENI 12-909</v>
      </c>
      <c r="K232" s="122"/>
    </row>
    <row r="233" spans="2:11" hidden="1" outlineLevel="1">
      <c r="B233" s="124"/>
      <c r="C233" s="122" t="s">
        <v>935</v>
      </c>
      <c r="D233" s="122" t="s">
        <v>934</v>
      </c>
      <c r="E233" s="122" t="str">
        <f t="shared" si="5"/>
        <v>Ruanda RWA</v>
      </c>
      <c r="F233" s="123"/>
      <c r="G233" s="123"/>
      <c r="H233" s="124" t="s">
        <v>559</v>
      </c>
      <c r="I233" s="122" t="s">
        <v>558</v>
      </c>
      <c r="J233" s="122" t="str">
        <f t="shared" si="4"/>
        <v>Cº DE EUROPA INDIVIDUAL SENIOR FEMENINO 12-910</v>
      </c>
      <c r="K233" s="122"/>
    </row>
    <row r="234" spans="2:11" hidden="1" outlineLevel="1">
      <c r="B234" s="124"/>
      <c r="C234" s="122" t="s">
        <v>937</v>
      </c>
      <c r="D234" s="122" t="s">
        <v>936</v>
      </c>
      <c r="E234" s="122" t="str">
        <f t="shared" si="5"/>
        <v>Samoa Occidental SAM</v>
      </c>
      <c r="F234" s="123"/>
      <c r="G234" s="123"/>
      <c r="H234" s="124" t="s">
        <v>561</v>
      </c>
      <c r="I234" s="122" t="s">
        <v>560</v>
      </c>
      <c r="J234" s="122" t="str">
        <f t="shared" si="4"/>
        <v>Cº EUROPA SENIOR FEMENINO POR EQUIPOS 12-911</v>
      </c>
      <c r="K234" s="122"/>
    </row>
    <row r="235" spans="2:11" hidden="1" outlineLevel="1">
      <c r="B235" s="124"/>
      <c r="C235" s="122" t="s">
        <v>939</v>
      </c>
      <c r="D235" s="122" t="s">
        <v>938</v>
      </c>
      <c r="E235" s="122" t="str">
        <f t="shared" si="5"/>
        <v>Senegal SEN</v>
      </c>
      <c r="F235" s="123"/>
      <c r="G235" s="123"/>
      <c r="H235" s="124" t="s">
        <v>563</v>
      </c>
      <c r="I235" s="122" t="s">
        <v>562</v>
      </c>
      <c r="J235" s="122" t="str">
        <f t="shared" si="4"/>
        <v>MASTER SENIOR 12-912</v>
      </c>
      <c r="K235" s="122"/>
    </row>
    <row r="236" spans="2:11" hidden="1" outlineLevel="1">
      <c r="C236" s="122" t="s">
        <v>941</v>
      </c>
      <c r="D236" s="122" t="s">
        <v>940</v>
      </c>
      <c r="E236" s="122" t="str">
        <f t="shared" si="5"/>
        <v>Seychelles SEY</v>
      </c>
    </row>
    <row r="237" spans="2:11" hidden="1" outlineLevel="1">
      <c r="C237" s="122" t="s">
        <v>943</v>
      </c>
      <c r="D237" s="122" t="s">
        <v>942</v>
      </c>
      <c r="E237" s="122" t="str">
        <f t="shared" si="5"/>
        <v>Singapur SIN</v>
      </c>
    </row>
    <row r="238" spans="2:11" hidden="1" outlineLevel="1">
      <c r="C238" s="122" t="s">
        <v>945</v>
      </c>
      <c r="D238" s="122" t="s">
        <v>944</v>
      </c>
      <c r="E238" s="122" t="str">
        <f t="shared" si="5"/>
        <v>San Kitts y Nevis SKN</v>
      </c>
    </row>
    <row r="239" spans="2:11" hidden="1" outlineLevel="1">
      <c r="C239" s="122" t="s">
        <v>947</v>
      </c>
      <c r="D239" s="122" t="s">
        <v>946</v>
      </c>
      <c r="E239" s="122" t="str">
        <f t="shared" si="5"/>
        <v>Sierra Leona SLE</v>
      </c>
    </row>
    <row r="240" spans="2:11" hidden="1" outlineLevel="1">
      <c r="C240" s="122" t="s">
        <v>949</v>
      </c>
      <c r="D240" s="122" t="s">
        <v>948</v>
      </c>
      <c r="E240" s="122" t="str">
        <f t="shared" si="5"/>
        <v>Eslovenia SLO</v>
      </c>
    </row>
    <row r="241" spans="3:5" hidden="1" outlineLevel="1">
      <c r="C241" s="122" t="s">
        <v>951</v>
      </c>
      <c r="D241" s="122" t="s">
        <v>950</v>
      </c>
      <c r="E241" s="122" t="str">
        <f t="shared" si="5"/>
        <v>San Marino SMR</v>
      </c>
    </row>
    <row r="242" spans="3:5" hidden="1" outlineLevel="1">
      <c r="C242" s="122" t="s">
        <v>953</v>
      </c>
      <c r="D242" s="122" t="s">
        <v>952</v>
      </c>
      <c r="E242" s="122" t="str">
        <f t="shared" si="5"/>
        <v>I. Salomon SOL</v>
      </c>
    </row>
    <row r="243" spans="3:5" hidden="1" outlineLevel="1">
      <c r="C243" s="122" t="s">
        <v>955</v>
      </c>
      <c r="D243" s="122" t="s">
        <v>954</v>
      </c>
      <c r="E243" s="122" t="str">
        <f t="shared" si="5"/>
        <v>Somalia SOM</v>
      </c>
    </row>
    <row r="244" spans="3:5" hidden="1" outlineLevel="1">
      <c r="C244" s="122" t="s">
        <v>957</v>
      </c>
      <c r="D244" s="122" t="s">
        <v>956</v>
      </c>
      <c r="E244" s="122" t="str">
        <f t="shared" si="5"/>
        <v>Sri Lanka SRI</v>
      </c>
    </row>
    <row r="245" spans="3:5" hidden="1" outlineLevel="1">
      <c r="C245" s="122" t="s">
        <v>959</v>
      </c>
      <c r="D245" s="122" t="s">
        <v>958</v>
      </c>
      <c r="E245" s="122" t="str">
        <f t="shared" si="5"/>
        <v>Sto. Tome y Principe R.D. STP</v>
      </c>
    </row>
    <row r="246" spans="3:5" hidden="1" outlineLevel="1">
      <c r="C246" s="122" t="s">
        <v>961</v>
      </c>
      <c r="D246" s="122" t="s">
        <v>960</v>
      </c>
      <c r="E246" s="122" t="str">
        <f t="shared" si="5"/>
        <v>Sudan SUD</v>
      </c>
    </row>
    <row r="247" spans="3:5" hidden="1" outlineLevel="1">
      <c r="C247" s="122" t="s">
        <v>963</v>
      </c>
      <c r="D247" s="122" t="s">
        <v>962</v>
      </c>
      <c r="E247" s="122" t="str">
        <f t="shared" si="5"/>
        <v>Suiza SUI</v>
      </c>
    </row>
    <row r="248" spans="3:5" hidden="1" outlineLevel="1">
      <c r="C248" s="122" t="s">
        <v>965</v>
      </c>
      <c r="D248" s="122" t="s">
        <v>964</v>
      </c>
      <c r="E248" s="122" t="str">
        <f t="shared" ref="E248:E282" si="6">CONCATENATE(C248," ",D248)</f>
        <v>Surinam SUR</v>
      </c>
    </row>
    <row r="249" spans="3:5" hidden="1" outlineLevel="1">
      <c r="C249" s="122" t="s">
        <v>967</v>
      </c>
      <c r="D249" s="122" t="s">
        <v>966</v>
      </c>
      <c r="E249" s="122" t="str">
        <f t="shared" si="6"/>
        <v>Eslovaquia SVK</v>
      </c>
    </row>
    <row r="250" spans="3:5" hidden="1" outlineLevel="1">
      <c r="C250" s="122" t="s">
        <v>969</v>
      </c>
      <c r="D250" s="122" t="s">
        <v>968</v>
      </c>
      <c r="E250" s="122" t="str">
        <f t="shared" si="6"/>
        <v>Suecia SWE</v>
      </c>
    </row>
    <row r="251" spans="3:5" hidden="1" outlineLevel="1">
      <c r="C251" s="122" t="s">
        <v>971</v>
      </c>
      <c r="D251" s="122" t="s">
        <v>970</v>
      </c>
      <c r="E251" s="122" t="str">
        <f t="shared" si="6"/>
        <v>Suazilandia SWZ</v>
      </c>
    </row>
    <row r="252" spans="3:5" hidden="1" outlineLevel="1">
      <c r="C252" s="122" t="s">
        <v>973</v>
      </c>
      <c r="D252" s="122" t="s">
        <v>972</v>
      </c>
      <c r="E252" s="122" t="str">
        <f t="shared" si="6"/>
        <v>Siria Republica Arabe SYR</v>
      </c>
    </row>
    <row r="253" spans="3:5" hidden="1" outlineLevel="1">
      <c r="C253" s="122" t="s">
        <v>975</v>
      </c>
      <c r="D253" s="122" t="s">
        <v>974</v>
      </c>
      <c r="E253" s="122" t="str">
        <f t="shared" si="6"/>
        <v>Polinesia Francesa Tahiti TAH</v>
      </c>
    </row>
    <row r="254" spans="3:5" hidden="1" outlineLevel="1">
      <c r="C254" s="122" t="s">
        <v>977</v>
      </c>
      <c r="D254" s="122" t="s">
        <v>976</v>
      </c>
      <c r="E254" s="122" t="str">
        <f t="shared" si="6"/>
        <v>Tanzania Republica Unida TAN</v>
      </c>
    </row>
    <row r="255" spans="3:5" hidden="1" outlineLevel="1">
      <c r="C255" s="122" t="s">
        <v>979</v>
      </c>
      <c r="D255" s="122" t="s">
        <v>978</v>
      </c>
      <c r="E255" s="122" t="str">
        <f t="shared" si="6"/>
        <v>Tonga TGA</v>
      </c>
    </row>
    <row r="256" spans="3:5" hidden="1" outlineLevel="1">
      <c r="C256" s="122" t="s">
        <v>981</v>
      </c>
      <c r="D256" s="122" t="s">
        <v>980</v>
      </c>
      <c r="E256" s="122" t="str">
        <f t="shared" si="6"/>
        <v>Tailandia THA</v>
      </c>
    </row>
    <row r="257" spans="3:5" hidden="1" outlineLevel="1">
      <c r="C257" s="122" t="s">
        <v>983</v>
      </c>
      <c r="D257" s="122" t="s">
        <v>982</v>
      </c>
      <c r="E257" s="122" t="str">
        <f t="shared" si="6"/>
        <v>Tayikistan TJK</v>
      </c>
    </row>
    <row r="258" spans="3:5" hidden="1" outlineLevel="1">
      <c r="C258" s="122" t="s">
        <v>985</v>
      </c>
      <c r="D258" s="122" t="s">
        <v>984</v>
      </c>
      <c r="E258" s="122" t="str">
        <f t="shared" si="6"/>
        <v>Turkmenistan TKM</v>
      </c>
    </row>
    <row r="259" spans="3:5" hidden="1" outlineLevel="1">
      <c r="C259" s="122" t="s">
        <v>987</v>
      </c>
      <c r="D259" s="122" t="s">
        <v>986</v>
      </c>
      <c r="E259" s="122" t="str">
        <f t="shared" si="6"/>
        <v>I. Turks y Caicos TKS</v>
      </c>
    </row>
    <row r="260" spans="3:5" hidden="1" outlineLevel="1">
      <c r="C260" s="122" t="s">
        <v>989</v>
      </c>
      <c r="D260" s="122" t="s">
        <v>988</v>
      </c>
      <c r="E260" s="122" t="str">
        <f t="shared" si="6"/>
        <v>Togo TOG</v>
      </c>
    </row>
    <row r="261" spans="3:5" hidden="1" outlineLevel="1">
      <c r="C261" s="122" t="s">
        <v>991</v>
      </c>
      <c r="D261" s="122" t="s">
        <v>990</v>
      </c>
      <c r="E261" s="122" t="str">
        <f t="shared" si="6"/>
        <v>China Taipe TPE</v>
      </c>
    </row>
    <row r="262" spans="3:5" hidden="1" outlineLevel="1">
      <c r="C262" s="122" t="s">
        <v>993</v>
      </c>
      <c r="D262" s="122" t="s">
        <v>992</v>
      </c>
      <c r="E262" s="122" t="str">
        <f t="shared" si="6"/>
        <v>Trinidad y Tobago TRI</v>
      </c>
    </row>
    <row r="263" spans="3:5" hidden="1" outlineLevel="1">
      <c r="C263" s="122" t="s">
        <v>995</v>
      </c>
      <c r="D263" s="122" t="s">
        <v>994</v>
      </c>
      <c r="E263" s="122" t="str">
        <f t="shared" si="6"/>
        <v>Tunez TUN</v>
      </c>
    </row>
    <row r="264" spans="3:5" hidden="1" outlineLevel="1">
      <c r="C264" s="122" t="s">
        <v>997</v>
      </c>
      <c r="D264" s="122" t="s">
        <v>996</v>
      </c>
      <c r="E264" s="122" t="str">
        <f t="shared" si="6"/>
        <v>Turquia TUR</v>
      </c>
    </row>
    <row r="265" spans="3:5" hidden="1" outlineLevel="1">
      <c r="C265" s="122" t="s">
        <v>999</v>
      </c>
      <c r="D265" s="122" t="s">
        <v>998</v>
      </c>
      <c r="E265" s="122" t="str">
        <f t="shared" si="6"/>
        <v>Emiratos Arabes Unidos UAE</v>
      </c>
    </row>
    <row r="266" spans="3:5" hidden="1" outlineLevel="1">
      <c r="C266" s="122" t="s">
        <v>1001</v>
      </c>
      <c r="D266" s="122" t="s">
        <v>1000</v>
      </c>
      <c r="E266" s="122" t="str">
        <f t="shared" si="6"/>
        <v>Uganda UGA</v>
      </c>
    </row>
    <row r="267" spans="3:5" hidden="1" outlineLevel="1">
      <c r="C267" s="122" t="s">
        <v>1003</v>
      </c>
      <c r="D267" s="122" t="s">
        <v>1002</v>
      </c>
      <c r="E267" s="122" t="str">
        <f t="shared" si="6"/>
        <v>Ucrania UKR</v>
      </c>
    </row>
    <row r="268" spans="3:5" hidden="1" outlineLevel="1">
      <c r="C268" s="122" t="s">
        <v>1005</v>
      </c>
      <c r="D268" s="122" t="s">
        <v>1004</v>
      </c>
      <c r="E268" s="122" t="str">
        <f t="shared" si="6"/>
        <v>Myanmar Union de (Antigua Birmania) UMY</v>
      </c>
    </row>
    <row r="269" spans="3:5" hidden="1" outlineLevel="1">
      <c r="C269" s="122" t="s">
        <v>1007</v>
      </c>
      <c r="D269" s="122" t="s">
        <v>1006</v>
      </c>
      <c r="E269" s="122" t="str">
        <f t="shared" si="6"/>
        <v>Uruguay URU</v>
      </c>
    </row>
    <row r="270" spans="3:5" hidden="1" outlineLevel="1">
      <c r="C270" s="122" t="s">
        <v>1009</v>
      </c>
      <c r="D270" s="122" t="s">
        <v>1008</v>
      </c>
      <c r="E270" s="122" t="str">
        <f t="shared" si="6"/>
        <v>Estados Unidos de America USA</v>
      </c>
    </row>
    <row r="271" spans="3:5" hidden="1" outlineLevel="1">
      <c r="C271" s="122" t="s">
        <v>1011</v>
      </c>
      <c r="D271" s="122" t="s">
        <v>1010</v>
      </c>
      <c r="E271" s="122" t="str">
        <f t="shared" si="6"/>
        <v>Uzbekistan UZB</v>
      </c>
    </row>
    <row r="272" spans="3:5" hidden="1" outlineLevel="1">
      <c r="C272" s="122" t="s">
        <v>1013</v>
      </c>
      <c r="D272" s="122" t="s">
        <v>1012</v>
      </c>
      <c r="E272" s="122" t="str">
        <f t="shared" si="6"/>
        <v>Vanuatu VAN</v>
      </c>
    </row>
    <row r="273" spans="3:5" hidden="1" outlineLevel="1">
      <c r="C273" s="122" t="s">
        <v>1015</v>
      </c>
      <c r="D273" s="122" t="s">
        <v>1014</v>
      </c>
      <c r="E273" s="122" t="str">
        <f t="shared" si="6"/>
        <v>Vaticano VAT</v>
      </c>
    </row>
    <row r="274" spans="3:5" hidden="1" outlineLevel="1">
      <c r="C274" s="122" t="s">
        <v>1017</v>
      </c>
      <c r="D274" s="122" t="s">
        <v>1016</v>
      </c>
      <c r="E274" s="122" t="str">
        <f t="shared" si="6"/>
        <v>Venezuela VEN</v>
      </c>
    </row>
    <row r="275" spans="3:5" hidden="1" outlineLevel="1">
      <c r="C275" s="122" t="s">
        <v>1019</v>
      </c>
      <c r="D275" s="122" t="s">
        <v>1018</v>
      </c>
      <c r="E275" s="122" t="str">
        <f t="shared" si="6"/>
        <v>Vietnam VIE</v>
      </c>
    </row>
    <row r="276" spans="3:5" hidden="1" outlineLevel="1">
      <c r="C276" s="122" t="s">
        <v>1021</v>
      </c>
      <c r="D276" s="122" t="s">
        <v>1020</v>
      </c>
      <c r="E276" s="122" t="str">
        <f t="shared" si="6"/>
        <v>San Vicente y Granadinas VIN</v>
      </c>
    </row>
    <row r="277" spans="3:5" hidden="1" outlineLevel="1">
      <c r="C277" s="122" t="s">
        <v>1023</v>
      </c>
      <c r="D277" s="122" t="s">
        <v>1022</v>
      </c>
      <c r="E277" s="122" t="str">
        <f t="shared" si="6"/>
        <v>Extranjero XXX</v>
      </c>
    </row>
    <row r="278" spans="3:5" hidden="1" outlineLevel="1">
      <c r="C278" s="122" t="s">
        <v>1025</v>
      </c>
      <c r="D278" s="122" t="s">
        <v>1024</v>
      </c>
      <c r="E278" s="122" t="str">
        <f t="shared" si="6"/>
        <v>Yemen Republica Democratica Pop. del YEM</v>
      </c>
    </row>
    <row r="279" spans="3:5" hidden="1" outlineLevel="1">
      <c r="C279" s="122" t="s">
        <v>1027</v>
      </c>
      <c r="D279" s="122" t="s">
        <v>1026</v>
      </c>
      <c r="E279" s="122" t="str">
        <f t="shared" si="6"/>
        <v>Yugoslavia YUG</v>
      </c>
    </row>
    <row r="280" spans="3:5" hidden="1" outlineLevel="1">
      <c r="C280" s="122" t="s">
        <v>1029</v>
      </c>
      <c r="D280" s="122" t="s">
        <v>1028</v>
      </c>
      <c r="E280" s="122" t="str">
        <f t="shared" si="6"/>
        <v>Zaire ZAI</v>
      </c>
    </row>
    <row r="281" spans="3:5" hidden="1" outlineLevel="1">
      <c r="C281" s="122" t="s">
        <v>1031</v>
      </c>
      <c r="D281" s="122" t="s">
        <v>1030</v>
      </c>
      <c r="E281" s="122" t="str">
        <f t="shared" si="6"/>
        <v>Zambia ZAM</v>
      </c>
    </row>
    <row r="282" spans="3:5" hidden="1" outlineLevel="1">
      <c r="C282" s="122" t="s">
        <v>1033</v>
      </c>
      <c r="D282" s="122" t="s">
        <v>1032</v>
      </c>
      <c r="E282" s="122" t="str">
        <f t="shared" si="6"/>
        <v>Zimbabue ZIM</v>
      </c>
    </row>
    <row r="283" spans="3:5" hidden="1" outlineLevel="1"/>
    <row r="284" spans="3:5" hidden="1" outlineLevel="1"/>
    <row r="285" spans="3:5" collapsed="1"/>
  </sheetData>
  <sheetProtection password="D86B" sheet="1" objects="1" scenarios="1"/>
  <mergeCells count="19">
    <mergeCell ref="A2:L2"/>
    <mergeCell ref="A5:L5"/>
    <mergeCell ref="I35:J35"/>
    <mergeCell ref="D7:L7"/>
    <mergeCell ref="E6:F6"/>
    <mergeCell ref="I45:K45"/>
    <mergeCell ref="G9:L9"/>
    <mergeCell ref="C10:F10"/>
    <mergeCell ref="D8:E8"/>
    <mergeCell ref="H8:L8"/>
    <mergeCell ref="H10:L10"/>
    <mergeCell ref="K11:L11"/>
    <mergeCell ref="D33:H35"/>
    <mergeCell ref="I12:L13"/>
    <mergeCell ref="E9:F9"/>
    <mergeCell ref="B23:H23"/>
    <mergeCell ref="F19:G19"/>
    <mergeCell ref="C28:D28"/>
    <mergeCell ref="C30:D30"/>
  </mergeCells>
  <phoneticPr fontId="0" type="noConversion"/>
  <conditionalFormatting sqref="D8:E8">
    <cfRule type="expression" dxfId="21" priority="22">
      <formula>$D$8=0</formula>
    </cfRule>
  </conditionalFormatting>
  <conditionalFormatting sqref="G9:L9">
    <cfRule type="expression" dxfId="20" priority="21">
      <formula>$G$9=0</formula>
    </cfRule>
  </conditionalFormatting>
  <conditionalFormatting sqref="C10:F10">
    <cfRule type="expression" dxfId="19" priority="20">
      <formula>$C$10=0</formula>
    </cfRule>
  </conditionalFormatting>
  <conditionalFormatting sqref="H10:L10">
    <cfRule type="expression" dxfId="18" priority="19">
      <formula>$H$10=0</formula>
    </cfRule>
  </conditionalFormatting>
  <conditionalFormatting sqref="E11">
    <cfRule type="expression" dxfId="17" priority="18">
      <formula>$E$11=0</formula>
    </cfRule>
  </conditionalFormatting>
  <conditionalFormatting sqref="G11">
    <cfRule type="expression" dxfId="16" priority="17">
      <formula>$G$11=0</formula>
    </cfRule>
  </conditionalFormatting>
  <conditionalFormatting sqref="I11">
    <cfRule type="expression" dxfId="15" priority="16">
      <formula>$I$11=0</formula>
    </cfRule>
  </conditionalFormatting>
  <conditionalFormatting sqref="K11">
    <cfRule type="expression" dxfId="14" priority="15">
      <formula>$K$11=0</formula>
    </cfRule>
  </conditionalFormatting>
  <conditionalFormatting sqref="E20">
    <cfRule type="expression" dxfId="13" priority="14">
      <formula>$E$20=0</formula>
    </cfRule>
  </conditionalFormatting>
  <conditionalFormatting sqref="E21">
    <cfRule type="expression" dxfId="12" priority="13">
      <formula>$E$21=0</formula>
    </cfRule>
  </conditionalFormatting>
  <conditionalFormatting sqref="I45:K45">
    <cfRule type="expression" dxfId="11" priority="12">
      <formula>$I$45=0</formula>
    </cfRule>
  </conditionalFormatting>
  <conditionalFormatting sqref="K35">
    <cfRule type="expression" dxfId="10" priority="11">
      <formula>$K$35=0</formula>
    </cfRule>
  </conditionalFormatting>
  <conditionalFormatting sqref="D7:L7">
    <cfRule type="expression" dxfId="9" priority="10">
      <formula>$D$7=0</formula>
    </cfRule>
  </conditionalFormatting>
  <conditionalFormatting sqref="D33:H35">
    <cfRule type="expression" dxfId="8" priority="8">
      <formula>$K$35&lt;&gt;0</formula>
    </cfRule>
    <cfRule type="expression" dxfId="7" priority="9">
      <formula>$K$35=0</formula>
    </cfRule>
  </conditionalFormatting>
  <conditionalFormatting sqref="H8:L8">
    <cfRule type="expression" dxfId="6" priority="7">
      <formula>$H$8=0</formula>
    </cfRule>
  </conditionalFormatting>
  <conditionalFormatting sqref="I12:L13">
    <cfRule type="expression" dxfId="5" priority="5">
      <formula>$C$10&lt;&gt;0</formula>
    </cfRule>
    <cfRule type="expression" dxfId="4" priority="6">
      <formula>$C$10=0</formula>
    </cfRule>
  </conditionalFormatting>
  <conditionalFormatting sqref="B23:H23">
    <cfRule type="expression" dxfId="3" priority="4">
      <formula>$B$23=0</formula>
    </cfRule>
  </conditionalFormatting>
  <conditionalFormatting sqref="E12">
    <cfRule type="expression" dxfId="2" priority="3">
      <formula>$E$12=0</formula>
    </cfRule>
  </conditionalFormatting>
  <conditionalFormatting sqref="F19:G19">
    <cfRule type="expression" dxfId="1" priority="2">
      <formula>$F$19=0</formula>
    </cfRule>
  </conditionalFormatting>
  <conditionalFormatting sqref="G6">
    <cfRule type="expression" dxfId="0" priority="1">
      <formula>$G$6=0</formula>
    </cfRule>
  </conditionalFormatting>
  <dataValidations count="7">
    <dataValidation type="list" allowBlank="1" showInputMessage="1" showErrorMessage="1" sqref="G25">
      <formula1>$L$27:$L$29</formula1>
    </dataValidation>
    <dataValidation type="list" allowBlank="1" showInputMessage="1" showErrorMessage="1" sqref="H21">
      <formula1>$L$15:$L$17</formula1>
    </dataValidation>
    <dataValidation type="list" allowBlank="1" showInputMessage="1" showErrorMessage="1" sqref="G9:L9">
      <formula1>$J$52:$J$235</formula1>
    </dataValidation>
    <dataValidation type="list" allowBlank="1" showInputMessage="1" showErrorMessage="1" sqref="E11 I11">
      <formula1>$A$53:$A$83</formula1>
    </dataValidation>
    <dataValidation type="list" allowBlank="1" showInputMessage="1" showErrorMessage="1" sqref="G11 K11">
      <formula1>$B$53:$B$64</formula1>
    </dataValidation>
    <dataValidation type="list" allowBlank="1" showInputMessage="1" showErrorMessage="1" sqref="H10:L10">
      <formula1>$E$53:$E$282</formula1>
    </dataValidation>
    <dataValidation type="list" allowBlank="1" showInputMessage="1" showErrorMessage="1" sqref="G6">
      <formula1>$A$85:$A$90</formula1>
    </dataValidation>
  </dataValidations>
  <pageMargins left="0.70866141732283472" right="0.39370078740157483" top="0.78740157480314965" bottom="0.23622047244094491" header="1.1023622047244095" footer="0.19685039370078741"/>
  <pageSetup paperSize="9" scale="91" orientation="portrait" r:id="rId1"/>
  <headerFooter alignWithMargins="0">
    <oddFooter>&amp;R&amp;Z&amp;F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6" enableFormatConditionsCalculation="0">
    <tabColor indexed="29"/>
    <pageSetUpPr fitToPage="1"/>
  </sheetPr>
  <dimension ref="A3:M35"/>
  <sheetViews>
    <sheetView showGridLines="0" workbookViewId="0">
      <selection activeCell="A12" sqref="A12"/>
    </sheetView>
  </sheetViews>
  <sheetFormatPr baseColWidth="10" defaultRowHeight="12.75"/>
  <cols>
    <col min="1" max="1" width="10.85546875" style="133" customWidth="1"/>
    <col min="2" max="2" width="8.7109375" style="133" customWidth="1"/>
    <col min="3" max="3" width="9.5703125" style="133" customWidth="1"/>
    <col min="4" max="4" width="8.7109375" style="133" customWidth="1"/>
    <col min="5" max="5" width="11.42578125" style="133"/>
    <col min="6" max="6" width="8.7109375" style="133" customWidth="1"/>
    <col min="7" max="7" width="15.28515625" style="133" bestFit="1" customWidth="1"/>
    <col min="8" max="8" width="8.7109375" style="133" customWidth="1"/>
    <col min="9" max="9" width="14.42578125" style="133" bestFit="1" customWidth="1"/>
    <col min="10" max="10" width="8.7109375" style="133" customWidth="1"/>
    <col min="11" max="11" width="11.5703125" style="133" bestFit="1" customWidth="1"/>
    <col min="12" max="12" width="8.7109375" style="133" customWidth="1"/>
    <col min="13" max="16384" width="11.42578125" style="133"/>
  </cols>
  <sheetData>
    <row r="3" spans="1:13" ht="23.25">
      <c r="A3" s="133" t="s">
        <v>0</v>
      </c>
      <c r="B3" s="134"/>
      <c r="C3" s="134"/>
      <c r="D3" s="135">
        <f>LIQUIDACION!D7</f>
        <v>0</v>
      </c>
      <c r="E3" s="135"/>
      <c r="F3" s="136"/>
      <c r="G3" s="136"/>
      <c r="H3" s="136"/>
      <c r="I3" s="137"/>
      <c r="J3" s="137"/>
      <c r="K3" s="138"/>
    </row>
    <row r="4" spans="1:13" ht="23.25">
      <c r="A4" s="133" t="s">
        <v>1</v>
      </c>
      <c r="B4" s="134"/>
      <c r="C4" s="139"/>
      <c r="D4" s="140">
        <f>LIQUIDACION!D8</f>
        <v>0</v>
      </c>
      <c r="E4" s="141"/>
      <c r="F4" s="142" t="s">
        <v>2</v>
      </c>
      <c r="G4" s="142"/>
      <c r="H4" s="140">
        <f>LIQUIDACION!H8</f>
        <v>0</v>
      </c>
      <c r="I4" s="143"/>
      <c r="J4" s="143"/>
      <c r="K4" s="144"/>
    </row>
    <row r="5" spans="1:13" ht="23.25">
      <c r="A5" s="133" t="s">
        <v>3</v>
      </c>
      <c r="B5" s="134"/>
      <c r="C5" s="139"/>
      <c r="D5" s="139"/>
      <c r="E5" s="142" t="s">
        <v>4</v>
      </c>
      <c r="F5" s="142"/>
      <c r="G5" s="140">
        <f>LIQUIDACION!G9</f>
        <v>0</v>
      </c>
      <c r="H5" s="135"/>
      <c r="I5" s="143"/>
      <c r="J5" s="143"/>
      <c r="K5" s="144"/>
    </row>
    <row r="6" spans="1:13" ht="23.25">
      <c r="A6" s="133" t="s">
        <v>5</v>
      </c>
      <c r="B6" s="134"/>
      <c r="C6" s="140">
        <f>LIQUIDACION!C10</f>
        <v>0</v>
      </c>
      <c r="D6" s="135"/>
      <c r="E6" s="135"/>
      <c r="F6" s="135"/>
      <c r="G6" s="142" t="s">
        <v>6</v>
      </c>
      <c r="H6" s="140">
        <f>LIQUIDACION!H10</f>
        <v>0</v>
      </c>
      <c r="I6" s="143"/>
      <c r="J6" s="143"/>
      <c r="K6" s="144"/>
    </row>
    <row r="7" spans="1:13" ht="15.75">
      <c r="A7" s="133" t="s">
        <v>1036</v>
      </c>
      <c r="B7" s="142"/>
      <c r="C7" s="243" t="str">
        <f>CONCATENATE(LIQUIDACION!E11," ",LIQUIDACION!G11," ",LIQUIDACION!H11," ",LIQUIDACION!I11," ",LIQUIDACION!K11)</f>
        <v xml:space="preserve">  a  </v>
      </c>
      <c r="D7" s="243"/>
      <c r="E7" s="243"/>
      <c r="F7" s="145" t="s">
        <v>32</v>
      </c>
      <c r="G7" s="135"/>
      <c r="H7" s="145">
        <f>IF(LIQUIDACION!E12=0,1,LIQUIDACION!E12)</f>
        <v>1</v>
      </c>
      <c r="I7" s="143"/>
      <c r="J7" s="143"/>
      <c r="K7" s="144"/>
    </row>
    <row r="10" spans="1:13" ht="15.75">
      <c r="A10" s="198" t="s">
        <v>110</v>
      </c>
      <c r="B10" s="146">
        <f>SUM(A12:A31)+SUM(B12:B31)*$H$7</f>
        <v>0</v>
      </c>
      <c r="C10" s="199" t="s">
        <v>111</v>
      </c>
      <c r="D10" s="146">
        <f>SUM(C12:C31)+SUM(D12:D31)*$H$7</f>
        <v>0</v>
      </c>
      <c r="E10" s="198" t="s">
        <v>1039</v>
      </c>
      <c r="F10" s="146">
        <f>SUM(E12:E31)+SUM(F12:F31)*$H$7</f>
        <v>0</v>
      </c>
      <c r="G10" s="199" t="s">
        <v>33</v>
      </c>
      <c r="H10" s="146">
        <f>SUM(G12:G31)+SUM(H12:H31)*$H$7</f>
        <v>0</v>
      </c>
      <c r="I10" s="198" t="s">
        <v>112</v>
      </c>
      <c r="J10" s="146">
        <f>SUM(I12:I31)+SUM(J12:J31)*$H$7</f>
        <v>0</v>
      </c>
      <c r="K10" s="198" t="s">
        <v>119</v>
      </c>
      <c r="L10" s="146">
        <f>SUM(K12:K31)+SUM(L12:L31)*$H$7</f>
        <v>0</v>
      </c>
      <c r="M10" s="147">
        <f>B10+D10+F10+H10+J10+L10</f>
        <v>0</v>
      </c>
    </row>
    <row r="11" spans="1:13">
      <c r="A11" s="148" t="s">
        <v>120</v>
      </c>
      <c r="B11" s="149" t="s">
        <v>121</v>
      </c>
      <c r="C11" s="148" t="s">
        <v>120</v>
      </c>
      <c r="D11" s="149" t="s">
        <v>121</v>
      </c>
      <c r="E11" s="148" t="s">
        <v>120</v>
      </c>
      <c r="F11" s="149" t="s">
        <v>121</v>
      </c>
      <c r="G11" s="148" t="s">
        <v>120</v>
      </c>
      <c r="H11" s="149" t="s">
        <v>121</v>
      </c>
      <c r="I11" s="148" t="s">
        <v>120</v>
      </c>
      <c r="J11" s="149" t="s">
        <v>121</v>
      </c>
      <c r="K11" s="148" t="s">
        <v>120</v>
      </c>
      <c r="L11" s="150" t="s">
        <v>121</v>
      </c>
    </row>
    <row r="12" spans="1:13">
      <c r="A12" s="95"/>
      <c r="B12" s="127"/>
      <c r="C12" s="95"/>
      <c r="D12" s="127"/>
      <c r="E12" s="95"/>
      <c r="F12" s="127"/>
      <c r="G12" s="95"/>
      <c r="H12" s="128"/>
      <c r="I12" s="129"/>
      <c r="J12" s="128"/>
      <c r="K12" s="129"/>
      <c r="L12" s="130"/>
    </row>
    <row r="13" spans="1:13">
      <c r="A13" s="95"/>
      <c r="B13" s="127"/>
      <c r="C13" s="95"/>
      <c r="D13" s="127"/>
      <c r="E13" s="95"/>
      <c r="F13" s="127"/>
      <c r="G13" s="95"/>
      <c r="H13" s="128"/>
      <c r="I13" s="129"/>
      <c r="J13" s="128"/>
      <c r="K13" s="129"/>
      <c r="L13" s="131"/>
    </row>
    <row r="14" spans="1:13">
      <c r="A14" s="95"/>
      <c r="B14" s="127"/>
      <c r="C14" s="95"/>
      <c r="D14" s="127"/>
      <c r="E14" s="95"/>
      <c r="F14" s="127"/>
      <c r="G14" s="95"/>
      <c r="H14" s="128"/>
      <c r="I14" s="129"/>
      <c r="J14" s="128"/>
      <c r="K14" s="129"/>
      <c r="L14" s="131"/>
    </row>
    <row r="15" spans="1:13">
      <c r="A15" s="95"/>
      <c r="B15" s="127"/>
      <c r="C15" s="95"/>
      <c r="D15" s="127"/>
      <c r="E15" s="95"/>
      <c r="F15" s="127"/>
      <c r="G15" s="95"/>
      <c r="H15" s="128"/>
      <c r="I15" s="129"/>
      <c r="J15" s="128"/>
      <c r="K15" s="129"/>
      <c r="L15" s="131"/>
    </row>
    <row r="16" spans="1:13">
      <c r="A16" s="95"/>
      <c r="B16" s="127"/>
      <c r="C16" s="95"/>
      <c r="D16" s="127"/>
      <c r="E16" s="95"/>
      <c r="F16" s="127"/>
      <c r="G16" s="95"/>
      <c r="H16" s="128"/>
      <c r="I16" s="129"/>
      <c r="J16" s="128"/>
      <c r="K16" s="129"/>
      <c r="L16" s="131"/>
    </row>
    <row r="17" spans="1:12">
      <c r="A17" s="95"/>
      <c r="B17" s="127"/>
      <c r="C17" s="95"/>
      <c r="D17" s="127"/>
      <c r="E17" s="95"/>
      <c r="F17" s="127"/>
      <c r="G17" s="95"/>
      <c r="H17" s="128"/>
      <c r="I17" s="129"/>
      <c r="J17" s="128"/>
      <c r="K17" s="129"/>
      <c r="L17" s="131"/>
    </row>
    <row r="18" spans="1:12">
      <c r="A18" s="95"/>
      <c r="B18" s="127"/>
      <c r="C18" s="95"/>
      <c r="D18" s="127"/>
      <c r="E18" s="95"/>
      <c r="F18" s="127"/>
      <c r="G18" s="95"/>
      <c r="H18" s="128"/>
      <c r="I18" s="129"/>
      <c r="J18" s="128"/>
      <c r="K18" s="129"/>
      <c r="L18" s="131"/>
    </row>
    <row r="19" spans="1:12">
      <c r="A19" s="95"/>
      <c r="B19" s="127"/>
      <c r="C19" s="95"/>
      <c r="D19" s="127"/>
      <c r="E19" s="95"/>
      <c r="F19" s="127"/>
      <c r="G19" s="95"/>
      <c r="H19" s="128"/>
      <c r="I19" s="129"/>
      <c r="J19" s="128"/>
      <c r="K19" s="129"/>
      <c r="L19" s="131"/>
    </row>
    <row r="20" spans="1:12">
      <c r="A20" s="95"/>
      <c r="B20" s="127"/>
      <c r="C20" s="95"/>
      <c r="D20" s="127"/>
      <c r="E20" s="95"/>
      <c r="F20" s="127"/>
      <c r="G20" s="95"/>
      <c r="H20" s="128"/>
      <c r="I20" s="129"/>
      <c r="J20" s="128"/>
      <c r="K20" s="129"/>
      <c r="L20" s="131"/>
    </row>
    <row r="21" spans="1:12">
      <c r="A21" s="95"/>
      <c r="B21" s="127"/>
      <c r="C21" s="95"/>
      <c r="D21" s="127"/>
      <c r="E21" s="95"/>
      <c r="F21" s="127"/>
      <c r="G21" s="95"/>
      <c r="H21" s="128"/>
      <c r="I21" s="129"/>
      <c r="J21" s="128"/>
      <c r="K21" s="129"/>
      <c r="L21" s="131"/>
    </row>
    <row r="22" spans="1:12">
      <c r="A22" s="95"/>
      <c r="B22" s="127"/>
      <c r="C22" s="95"/>
      <c r="D22" s="127"/>
      <c r="E22" s="95"/>
      <c r="F22" s="127"/>
      <c r="G22" s="95"/>
      <c r="H22" s="128"/>
      <c r="I22" s="129"/>
      <c r="J22" s="128"/>
      <c r="K22" s="129"/>
      <c r="L22" s="131"/>
    </row>
    <row r="23" spans="1:12">
      <c r="A23" s="95"/>
      <c r="B23" s="127"/>
      <c r="C23" s="95"/>
      <c r="D23" s="127"/>
      <c r="E23" s="95"/>
      <c r="F23" s="127"/>
      <c r="G23" s="95"/>
      <c r="H23" s="128"/>
      <c r="I23" s="129"/>
      <c r="J23" s="128"/>
      <c r="K23" s="129"/>
      <c r="L23" s="131"/>
    </row>
    <row r="24" spans="1:12">
      <c r="A24" s="95"/>
      <c r="B24" s="127"/>
      <c r="C24" s="95"/>
      <c r="D24" s="127"/>
      <c r="E24" s="95"/>
      <c r="F24" s="127"/>
      <c r="G24" s="95"/>
      <c r="H24" s="128"/>
      <c r="I24" s="129"/>
      <c r="J24" s="128"/>
      <c r="K24" s="129"/>
      <c r="L24" s="131"/>
    </row>
    <row r="25" spans="1:12">
      <c r="A25" s="95"/>
      <c r="B25" s="127"/>
      <c r="C25" s="95"/>
      <c r="D25" s="127"/>
      <c r="E25" s="95"/>
      <c r="F25" s="127"/>
      <c r="G25" s="95"/>
      <c r="H25" s="128"/>
      <c r="I25" s="129"/>
      <c r="J25" s="128"/>
      <c r="K25" s="129"/>
      <c r="L25" s="131"/>
    </row>
    <row r="26" spans="1:12">
      <c r="A26" s="95"/>
      <c r="B26" s="127"/>
      <c r="C26" s="95"/>
      <c r="D26" s="127"/>
      <c r="E26" s="95"/>
      <c r="F26" s="127"/>
      <c r="G26" s="95"/>
      <c r="H26" s="128"/>
      <c r="I26" s="129"/>
      <c r="J26" s="128"/>
      <c r="K26" s="129"/>
      <c r="L26" s="131"/>
    </row>
    <row r="27" spans="1:12">
      <c r="A27" s="95"/>
      <c r="B27" s="127"/>
      <c r="C27" s="95"/>
      <c r="D27" s="127"/>
      <c r="E27" s="95"/>
      <c r="F27" s="127"/>
      <c r="G27" s="95"/>
      <c r="H27" s="128"/>
      <c r="I27" s="129"/>
      <c r="J27" s="128"/>
      <c r="K27" s="129"/>
      <c r="L27" s="131"/>
    </row>
    <row r="28" spans="1:12">
      <c r="A28" s="95"/>
      <c r="B28" s="127"/>
      <c r="C28" s="95"/>
      <c r="D28" s="127"/>
      <c r="E28" s="95"/>
      <c r="F28" s="127"/>
      <c r="G28" s="95"/>
      <c r="H28" s="128"/>
      <c r="I28" s="129"/>
      <c r="J28" s="128"/>
      <c r="K28" s="129"/>
      <c r="L28" s="131"/>
    </row>
    <row r="29" spans="1:12">
      <c r="A29" s="95"/>
      <c r="B29" s="127"/>
      <c r="C29" s="95"/>
      <c r="D29" s="127"/>
      <c r="E29" s="95"/>
      <c r="F29" s="127"/>
      <c r="G29" s="95"/>
      <c r="H29" s="128"/>
      <c r="I29" s="129"/>
      <c r="J29" s="128"/>
      <c r="K29" s="129"/>
      <c r="L29" s="131"/>
    </row>
    <row r="30" spans="1:12">
      <c r="A30" s="95"/>
      <c r="B30" s="127"/>
      <c r="C30" s="95"/>
      <c r="D30" s="127"/>
      <c r="E30" s="95"/>
      <c r="F30" s="127"/>
      <c r="G30" s="95"/>
      <c r="H30" s="128"/>
      <c r="I30" s="129"/>
      <c r="J30" s="128"/>
      <c r="K30" s="129"/>
      <c r="L30" s="131"/>
    </row>
    <row r="31" spans="1:12">
      <c r="A31" s="95"/>
      <c r="B31" s="127"/>
      <c r="C31" s="95"/>
      <c r="D31" s="127"/>
      <c r="E31" s="95"/>
      <c r="F31" s="127"/>
      <c r="G31" s="95"/>
      <c r="H31" s="128"/>
      <c r="I31" s="129"/>
      <c r="J31" s="128"/>
      <c r="K31" s="129"/>
      <c r="L31" s="132"/>
    </row>
    <row r="32" spans="1:12">
      <c r="A32" s="151">
        <f>SUM(A12:A31)</f>
        <v>0</v>
      </c>
      <c r="B32" s="152">
        <f t="shared" ref="B32:L32" si="0">SUM(B12:B31)</f>
        <v>0</v>
      </c>
      <c r="C32" s="151">
        <f t="shared" si="0"/>
        <v>0</v>
      </c>
      <c r="D32" s="152">
        <f t="shared" si="0"/>
        <v>0</v>
      </c>
      <c r="E32" s="151">
        <f t="shared" si="0"/>
        <v>0</v>
      </c>
      <c r="F32" s="152">
        <f t="shared" si="0"/>
        <v>0</v>
      </c>
      <c r="G32" s="151">
        <f t="shared" si="0"/>
        <v>0</v>
      </c>
      <c r="H32" s="152">
        <f t="shared" si="0"/>
        <v>0</v>
      </c>
      <c r="I32" s="151">
        <f t="shared" si="0"/>
        <v>0</v>
      </c>
      <c r="J32" s="152">
        <f t="shared" si="0"/>
        <v>0</v>
      </c>
      <c r="K32" s="151">
        <f t="shared" si="0"/>
        <v>0</v>
      </c>
      <c r="L32" s="152">
        <f t="shared" si="0"/>
        <v>0</v>
      </c>
    </row>
    <row r="33" spans="1:7">
      <c r="A33" s="153"/>
      <c r="B33" s="153"/>
      <c r="C33" s="153"/>
      <c r="D33" s="153"/>
      <c r="E33" s="153"/>
      <c r="F33" s="153"/>
      <c r="G33" s="153"/>
    </row>
    <row r="34" spans="1:7">
      <c r="A34" s="153"/>
      <c r="B34" s="153"/>
      <c r="C34" s="153"/>
      <c r="D34" s="153"/>
      <c r="E34" s="153"/>
      <c r="F34" s="153"/>
      <c r="G34" s="153"/>
    </row>
    <row r="35" spans="1:7">
      <c r="A35" s="153"/>
      <c r="B35" s="153"/>
      <c r="C35" s="153"/>
      <c r="D35" s="153"/>
      <c r="E35" s="153"/>
      <c r="F35" s="153"/>
      <c r="G35" s="153"/>
    </row>
  </sheetData>
  <sheetProtection password="D86B" sheet="1" objects="1" scenarios="1"/>
  <mergeCells count="1">
    <mergeCell ref="C7:E7"/>
  </mergeCells>
  <phoneticPr fontId="0" type="noConversion"/>
  <pageMargins left="0.75" right="0.75" top="1" bottom="1" header="0.511811024" footer="0.511811024"/>
  <pageSetup paperSize="9" scale="64" orientation="portrait" r:id="rId1"/>
  <headerFooter alignWithMargins="0">
    <oddHeader>&amp;C&amp;A</oddHeader>
    <oddFooter>&amp;Z&amp;F&amp;RPágina &amp;P</oddFooter>
  </headerFooter>
  <ignoredErrors>
    <ignoredError sqref="A32 B32:L32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5" enableFormatConditionsCalculation="0">
    <tabColor indexed="20"/>
    <pageSetUpPr fitToPage="1"/>
  </sheetPr>
  <dimension ref="A1:E185"/>
  <sheetViews>
    <sheetView zoomScale="95" workbookViewId="0">
      <selection activeCell="B12" sqref="B12"/>
    </sheetView>
  </sheetViews>
  <sheetFormatPr baseColWidth="10" defaultRowHeight="12.75"/>
  <cols>
    <col min="1" max="1" width="9.42578125" style="97" bestFit="1" customWidth="1"/>
    <col min="2" max="2" width="51.42578125" style="97" bestFit="1" customWidth="1"/>
    <col min="3" max="3" width="37.5703125" style="100" bestFit="1" customWidth="1"/>
    <col min="4" max="4" width="14" style="97" bestFit="1" customWidth="1"/>
    <col min="5" max="5" width="10.85546875" bestFit="1" customWidth="1"/>
  </cols>
  <sheetData>
    <row r="1" spans="1:5" s="1" customFormat="1" ht="12" customHeight="1">
      <c r="A1" s="101" t="s">
        <v>564</v>
      </c>
      <c r="B1" s="101" t="s">
        <v>37</v>
      </c>
      <c r="C1" s="102" t="s">
        <v>5</v>
      </c>
      <c r="D1" s="103" t="s">
        <v>67</v>
      </c>
      <c r="E1" s="101" t="s">
        <v>68</v>
      </c>
    </row>
    <row r="2" spans="1:5">
      <c r="A2" s="97" t="s">
        <v>122</v>
      </c>
      <c r="B2" s="98" t="s">
        <v>123</v>
      </c>
      <c r="C2" s="99" t="s">
        <v>124</v>
      </c>
      <c r="D2" s="98">
        <v>40933</v>
      </c>
      <c r="E2" s="98">
        <v>40935</v>
      </c>
    </row>
    <row r="3" spans="1:5">
      <c r="A3" s="97" t="s">
        <v>125</v>
      </c>
      <c r="B3" s="98" t="s">
        <v>126</v>
      </c>
      <c r="C3" s="99" t="s">
        <v>127</v>
      </c>
      <c r="D3" s="98">
        <v>40941</v>
      </c>
      <c r="E3" s="98">
        <v>40944</v>
      </c>
    </row>
    <row r="4" spans="1:5">
      <c r="A4" s="97" t="s">
        <v>128</v>
      </c>
      <c r="B4" s="98" t="s">
        <v>129</v>
      </c>
      <c r="C4" s="99" t="s">
        <v>130</v>
      </c>
      <c r="D4" s="98">
        <v>40950</v>
      </c>
      <c r="E4" s="98">
        <v>40951</v>
      </c>
    </row>
    <row r="5" spans="1:5">
      <c r="A5" s="97" t="s">
        <v>131</v>
      </c>
      <c r="B5" s="98" t="s">
        <v>132</v>
      </c>
      <c r="C5" s="99" t="s">
        <v>133</v>
      </c>
      <c r="D5" s="98">
        <v>40954</v>
      </c>
      <c r="E5" s="98">
        <v>40957</v>
      </c>
    </row>
    <row r="6" spans="1:5">
      <c r="A6" s="97" t="s">
        <v>134</v>
      </c>
      <c r="B6" s="98" t="s">
        <v>135</v>
      </c>
      <c r="C6" s="99" t="s">
        <v>136</v>
      </c>
      <c r="D6" s="98">
        <v>40968</v>
      </c>
      <c r="E6" s="98">
        <v>40972</v>
      </c>
    </row>
    <row r="7" spans="1:5">
      <c r="A7" s="97" t="s">
        <v>137</v>
      </c>
      <c r="B7" s="98" t="s">
        <v>138</v>
      </c>
      <c r="C7" s="99" t="s">
        <v>70</v>
      </c>
      <c r="D7" s="98">
        <v>40969</v>
      </c>
      <c r="E7" s="98">
        <v>40972</v>
      </c>
    </row>
    <row r="8" spans="1:5">
      <c r="A8" s="97" t="s">
        <v>139</v>
      </c>
      <c r="B8" s="98" t="s">
        <v>140</v>
      </c>
      <c r="C8" s="99" t="s">
        <v>141</v>
      </c>
      <c r="D8" s="98">
        <v>40982</v>
      </c>
      <c r="E8" s="98">
        <v>40985</v>
      </c>
    </row>
    <row r="9" spans="1:5">
      <c r="A9" s="97" t="s">
        <v>142</v>
      </c>
      <c r="B9" s="98" t="s">
        <v>143</v>
      </c>
      <c r="C9" s="99" t="s">
        <v>144</v>
      </c>
      <c r="D9" s="98">
        <v>40990</v>
      </c>
      <c r="E9" s="98">
        <v>40993</v>
      </c>
    </row>
    <row r="10" spans="1:5">
      <c r="A10" s="97" t="s">
        <v>145</v>
      </c>
      <c r="B10" s="98" t="s">
        <v>146</v>
      </c>
      <c r="C10" s="99" t="s">
        <v>70</v>
      </c>
      <c r="D10" s="98">
        <v>41000</v>
      </c>
      <c r="E10" s="98">
        <v>41003</v>
      </c>
    </row>
    <row r="11" spans="1:5">
      <c r="A11" s="97" t="s">
        <v>147</v>
      </c>
      <c r="B11" s="98" t="s">
        <v>148</v>
      </c>
      <c r="C11" s="99" t="s">
        <v>149</v>
      </c>
      <c r="D11" s="98">
        <v>41018</v>
      </c>
      <c r="E11" s="98">
        <v>41021</v>
      </c>
    </row>
    <row r="12" spans="1:5">
      <c r="A12" s="97" t="s">
        <v>150</v>
      </c>
      <c r="B12" s="98" t="s">
        <v>151</v>
      </c>
      <c r="C12" s="99" t="s">
        <v>152</v>
      </c>
      <c r="D12" s="98">
        <v>41033</v>
      </c>
      <c r="E12" s="98">
        <v>41035</v>
      </c>
    </row>
    <row r="13" spans="1:5">
      <c r="A13" s="97" t="s">
        <v>153</v>
      </c>
      <c r="B13" s="98" t="s">
        <v>154</v>
      </c>
      <c r="C13" s="99" t="s">
        <v>70</v>
      </c>
      <c r="D13" s="98">
        <v>41046</v>
      </c>
      <c r="E13" s="98">
        <v>41049</v>
      </c>
    </row>
    <row r="14" spans="1:5">
      <c r="A14" s="97" t="s">
        <v>155</v>
      </c>
      <c r="B14" s="98" t="s">
        <v>156</v>
      </c>
      <c r="C14" s="99" t="s">
        <v>157</v>
      </c>
      <c r="D14" s="98">
        <v>41068</v>
      </c>
      <c r="E14" s="98">
        <v>41070</v>
      </c>
    </row>
    <row r="15" spans="1:5">
      <c r="A15" s="97" t="s">
        <v>158</v>
      </c>
      <c r="B15" s="98" t="s">
        <v>159</v>
      </c>
      <c r="C15" s="99" t="s">
        <v>160</v>
      </c>
      <c r="D15" s="98">
        <v>41078</v>
      </c>
      <c r="E15" s="98">
        <v>41083</v>
      </c>
    </row>
    <row r="16" spans="1:5">
      <c r="A16" s="97" t="s">
        <v>161</v>
      </c>
      <c r="B16" s="98" t="s">
        <v>162</v>
      </c>
      <c r="C16" s="99" t="s">
        <v>163</v>
      </c>
      <c r="D16" s="98">
        <v>41088</v>
      </c>
      <c r="E16" s="98">
        <v>41091</v>
      </c>
    </row>
    <row r="17" spans="1:5">
      <c r="A17" s="97" t="s">
        <v>164</v>
      </c>
      <c r="B17" s="98" t="s">
        <v>165</v>
      </c>
      <c r="C17" s="99" t="s">
        <v>70</v>
      </c>
      <c r="D17" s="98">
        <v>41061</v>
      </c>
      <c r="E17" s="98">
        <v>41064</v>
      </c>
    </row>
    <row r="18" spans="1:5">
      <c r="A18" s="97" t="s">
        <v>166</v>
      </c>
      <c r="B18" s="98" t="s">
        <v>167</v>
      </c>
      <c r="C18" s="99" t="s">
        <v>168</v>
      </c>
      <c r="D18" s="98">
        <v>41094</v>
      </c>
      <c r="E18" s="98">
        <v>41097</v>
      </c>
    </row>
    <row r="19" spans="1:5">
      <c r="A19" s="97" t="s">
        <v>169</v>
      </c>
      <c r="B19" s="98" t="s">
        <v>170</v>
      </c>
      <c r="C19" s="99" t="s">
        <v>171</v>
      </c>
      <c r="D19" s="98">
        <v>41095</v>
      </c>
      <c r="E19" s="98">
        <v>41098</v>
      </c>
    </row>
    <row r="20" spans="1:5">
      <c r="A20" s="97" t="s">
        <v>172</v>
      </c>
      <c r="B20" s="98" t="s">
        <v>173</v>
      </c>
      <c r="C20" s="99" t="s">
        <v>174</v>
      </c>
      <c r="D20" s="98">
        <v>41100</v>
      </c>
      <c r="E20" s="98">
        <v>41104</v>
      </c>
    </row>
    <row r="21" spans="1:5">
      <c r="A21" s="97" t="s">
        <v>175</v>
      </c>
      <c r="B21" s="98" t="s">
        <v>176</v>
      </c>
      <c r="C21" s="99" t="s">
        <v>177</v>
      </c>
      <c r="D21" s="98">
        <v>41102</v>
      </c>
      <c r="E21" s="98">
        <v>41105</v>
      </c>
    </row>
    <row r="22" spans="1:5">
      <c r="A22" s="97" t="s">
        <v>178</v>
      </c>
      <c r="B22" s="98" t="s">
        <v>179</v>
      </c>
      <c r="C22" s="99" t="s">
        <v>180</v>
      </c>
      <c r="D22" s="98">
        <v>41109</v>
      </c>
      <c r="E22" s="98">
        <v>41112</v>
      </c>
    </row>
    <row r="23" spans="1:5">
      <c r="A23" s="97" t="s">
        <v>181</v>
      </c>
      <c r="B23" s="98" t="s">
        <v>182</v>
      </c>
      <c r="C23" s="99" t="s">
        <v>183</v>
      </c>
      <c r="D23" s="98">
        <v>41114</v>
      </c>
      <c r="E23" s="98">
        <v>41117</v>
      </c>
    </row>
    <row r="24" spans="1:5">
      <c r="A24" s="97" t="s">
        <v>184</v>
      </c>
      <c r="B24" s="98" t="s">
        <v>185</v>
      </c>
      <c r="C24" s="99" t="s">
        <v>186</v>
      </c>
      <c r="D24" s="98">
        <v>41114</v>
      </c>
      <c r="E24" s="98">
        <v>41117</v>
      </c>
    </row>
    <row r="25" spans="1:5">
      <c r="A25" s="97" t="s">
        <v>187</v>
      </c>
      <c r="B25" s="98" t="s">
        <v>188</v>
      </c>
      <c r="C25" s="99" t="s">
        <v>70</v>
      </c>
      <c r="D25" s="98">
        <v>41129</v>
      </c>
      <c r="E25" s="98">
        <v>41132</v>
      </c>
    </row>
    <row r="26" spans="1:5">
      <c r="A26" s="97" t="s">
        <v>189</v>
      </c>
      <c r="B26" s="98" t="s">
        <v>190</v>
      </c>
      <c r="C26" s="99" t="s">
        <v>191</v>
      </c>
      <c r="D26" s="98">
        <v>41137</v>
      </c>
      <c r="E26" s="98">
        <v>41139</v>
      </c>
    </row>
    <row r="27" spans="1:5">
      <c r="A27" s="97" t="s">
        <v>192</v>
      </c>
      <c r="B27" s="98" t="s">
        <v>193</v>
      </c>
      <c r="C27" s="99" t="s">
        <v>194</v>
      </c>
      <c r="D27" s="98">
        <v>41135</v>
      </c>
      <c r="E27" s="98">
        <v>41140</v>
      </c>
    </row>
    <row r="28" spans="1:5">
      <c r="A28" s="97" t="s">
        <v>195</v>
      </c>
      <c r="B28" s="98" t="s">
        <v>196</v>
      </c>
      <c r="C28" s="99" t="s">
        <v>197</v>
      </c>
      <c r="D28" s="98">
        <v>41152</v>
      </c>
      <c r="E28" s="98">
        <v>41153</v>
      </c>
    </row>
    <row r="29" spans="1:5">
      <c r="A29" s="97" t="s">
        <v>198</v>
      </c>
      <c r="B29" s="98" t="s">
        <v>199</v>
      </c>
      <c r="C29" s="99" t="s">
        <v>197</v>
      </c>
      <c r="D29" s="98">
        <v>41152</v>
      </c>
      <c r="E29" s="98">
        <v>41153</v>
      </c>
    </row>
    <row r="30" spans="1:5">
      <c r="A30" s="97" t="s">
        <v>200</v>
      </c>
      <c r="B30" s="98" t="s">
        <v>201</v>
      </c>
      <c r="C30" s="99" t="s">
        <v>202</v>
      </c>
      <c r="D30" s="98">
        <v>41157</v>
      </c>
      <c r="E30" s="98">
        <v>41160</v>
      </c>
    </row>
    <row r="31" spans="1:5">
      <c r="A31" s="97" t="s">
        <v>203</v>
      </c>
      <c r="B31" s="98" t="s">
        <v>204</v>
      </c>
      <c r="C31" s="99" t="s">
        <v>205</v>
      </c>
      <c r="D31" s="98">
        <v>41172</v>
      </c>
      <c r="E31" s="98">
        <v>41175</v>
      </c>
    </row>
    <row r="32" spans="1:5">
      <c r="A32" s="97" t="s">
        <v>206</v>
      </c>
      <c r="B32" s="98" t="s">
        <v>207</v>
      </c>
      <c r="C32" s="99" t="s">
        <v>208</v>
      </c>
      <c r="D32" s="98">
        <v>41179</v>
      </c>
      <c r="E32" s="98">
        <v>41182</v>
      </c>
    </row>
    <row r="33" spans="1:5">
      <c r="A33" s="97" t="s">
        <v>209</v>
      </c>
      <c r="B33" s="98" t="s">
        <v>210</v>
      </c>
      <c r="C33" s="99" t="s">
        <v>211</v>
      </c>
      <c r="D33" s="98">
        <v>41186</v>
      </c>
      <c r="E33" s="98">
        <v>41189</v>
      </c>
    </row>
    <row r="34" spans="1:5">
      <c r="A34" s="97" t="s">
        <v>212</v>
      </c>
      <c r="B34" s="98" t="s">
        <v>213</v>
      </c>
      <c r="C34" s="99" t="s">
        <v>70</v>
      </c>
      <c r="D34" s="98">
        <v>41200</v>
      </c>
      <c r="E34" s="98">
        <v>41203</v>
      </c>
    </row>
    <row r="35" spans="1:5">
      <c r="A35" s="97" t="s">
        <v>214</v>
      </c>
      <c r="B35" s="98" t="s">
        <v>215</v>
      </c>
      <c r="C35" s="99" t="s">
        <v>70</v>
      </c>
      <c r="D35" s="98">
        <v>41202</v>
      </c>
      <c r="E35" s="98">
        <v>41204</v>
      </c>
    </row>
    <row r="36" spans="1:5">
      <c r="A36" s="97" t="s">
        <v>216</v>
      </c>
      <c r="B36" s="98" t="s">
        <v>217</v>
      </c>
      <c r="C36" s="99" t="s">
        <v>208</v>
      </c>
      <c r="D36" s="98">
        <v>41269</v>
      </c>
      <c r="E36" s="98">
        <v>41273</v>
      </c>
    </row>
    <row r="37" spans="1:5">
      <c r="A37" s="97" t="s">
        <v>218</v>
      </c>
      <c r="B37" s="98" t="s">
        <v>219</v>
      </c>
      <c r="C37" s="99" t="s">
        <v>220</v>
      </c>
      <c r="D37" s="98">
        <v>40917</v>
      </c>
      <c r="E37" s="98">
        <v>40919</v>
      </c>
    </row>
    <row r="38" spans="1:5">
      <c r="A38" s="97" t="s">
        <v>221</v>
      </c>
      <c r="B38" s="98" t="s">
        <v>222</v>
      </c>
      <c r="C38" s="99" t="s">
        <v>70</v>
      </c>
      <c r="D38" s="98">
        <v>40934</v>
      </c>
      <c r="E38" s="98">
        <v>40937</v>
      </c>
    </row>
    <row r="39" spans="1:5">
      <c r="A39" s="97" t="s">
        <v>223</v>
      </c>
      <c r="B39" s="98" t="s">
        <v>224</v>
      </c>
      <c r="C39" s="99" t="s">
        <v>225</v>
      </c>
      <c r="D39" s="98">
        <v>40968</v>
      </c>
      <c r="E39" s="98">
        <v>40972</v>
      </c>
    </row>
    <row r="40" spans="1:5">
      <c r="A40" s="97" t="s">
        <v>226</v>
      </c>
      <c r="B40" s="98" t="s">
        <v>138</v>
      </c>
      <c r="C40" s="99" t="s">
        <v>70</v>
      </c>
      <c r="D40" s="98">
        <v>40978</v>
      </c>
      <c r="E40" s="98">
        <v>40979</v>
      </c>
    </row>
    <row r="41" spans="1:5">
      <c r="A41" s="97" t="s">
        <v>227</v>
      </c>
      <c r="B41" s="98" t="s">
        <v>228</v>
      </c>
      <c r="C41" s="99" t="s">
        <v>144</v>
      </c>
      <c r="D41" s="98">
        <v>40990</v>
      </c>
      <c r="E41" s="98">
        <v>40993</v>
      </c>
    </row>
    <row r="42" spans="1:5">
      <c r="A42" s="97" t="s">
        <v>229</v>
      </c>
      <c r="B42" s="98" t="s">
        <v>230</v>
      </c>
      <c r="C42" s="99" t="s">
        <v>231</v>
      </c>
      <c r="D42" s="98">
        <v>40991</v>
      </c>
      <c r="E42" s="98">
        <v>40993</v>
      </c>
    </row>
    <row r="43" spans="1:5">
      <c r="A43" s="97" t="s">
        <v>232</v>
      </c>
      <c r="B43" s="98" t="s">
        <v>233</v>
      </c>
      <c r="C43" s="99" t="s">
        <v>234</v>
      </c>
      <c r="D43" s="98">
        <v>41004</v>
      </c>
      <c r="E43" s="98">
        <v>41008</v>
      </c>
    </row>
    <row r="44" spans="1:5">
      <c r="A44" s="97" t="s">
        <v>235</v>
      </c>
      <c r="B44" s="98" t="s">
        <v>236</v>
      </c>
      <c r="C44" s="99" t="s">
        <v>237</v>
      </c>
      <c r="D44" s="98">
        <v>41055</v>
      </c>
      <c r="E44" s="98">
        <v>41056</v>
      </c>
    </row>
    <row r="45" spans="1:5">
      <c r="A45" s="97" t="s">
        <v>238</v>
      </c>
      <c r="B45" s="98" t="s">
        <v>239</v>
      </c>
      <c r="C45" s="99" t="s">
        <v>240</v>
      </c>
      <c r="D45" s="98">
        <v>41060</v>
      </c>
      <c r="E45" s="98">
        <v>41063</v>
      </c>
    </row>
    <row r="46" spans="1:5">
      <c r="A46" s="97" t="s">
        <v>241</v>
      </c>
      <c r="B46" s="98" t="s">
        <v>242</v>
      </c>
      <c r="C46" s="99" t="s">
        <v>70</v>
      </c>
      <c r="D46" s="98">
        <v>41085</v>
      </c>
      <c r="E46" s="98">
        <v>41087</v>
      </c>
    </row>
    <row r="47" spans="1:5">
      <c r="A47" s="97" t="s">
        <v>243</v>
      </c>
      <c r="B47" s="98" t="s">
        <v>244</v>
      </c>
      <c r="C47" s="99" t="s">
        <v>245</v>
      </c>
      <c r="D47" s="98">
        <v>41086</v>
      </c>
      <c r="E47" s="98">
        <v>41090</v>
      </c>
    </row>
    <row r="48" spans="1:5">
      <c r="A48" s="97" t="s">
        <v>246</v>
      </c>
      <c r="B48" s="98" t="s">
        <v>167</v>
      </c>
      <c r="C48" s="99" t="s">
        <v>168</v>
      </c>
      <c r="D48" s="98">
        <v>41092</v>
      </c>
      <c r="E48" s="98">
        <v>41097</v>
      </c>
    </row>
    <row r="49" spans="1:5">
      <c r="A49" s="97" t="s">
        <v>247</v>
      </c>
      <c r="B49" s="98" t="s">
        <v>248</v>
      </c>
      <c r="C49" s="99" t="s">
        <v>70</v>
      </c>
      <c r="D49" s="98">
        <v>41100</v>
      </c>
      <c r="E49" s="98">
        <v>41104</v>
      </c>
    </row>
    <row r="50" spans="1:5">
      <c r="A50" s="97" t="s">
        <v>249</v>
      </c>
      <c r="B50" s="98" t="s">
        <v>250</v>
      </c>
      <c r="C50" s="99" t="s">
        <v>171</v>
      </c>
      <c r="D50" s="98">
        <v>41102</v>
      </c>
      <c r="E50" s="98">
        <v>41105</v>
      </c>
    </row>
    <row r="51" spans="1:5">
      <c r="A51" s="97" t="s">
        <v>251</v>
      </c>
      <c r="B51" s="98" t="s">
        <v>252</v>
      </c>
      <c r="C51" s="99" t="s">
        <v>253</v>
      </c>
      <c r="D51" s="98">
        <v>41102</v>
      </c>
      <c r="E51" s="98">
        <v>41105</v>
      </c>
    </row>
    <row r="52" spans="1:5">
      <c r="A52" s="97" t="s">
        <v>254</v>
      </c>
      <c r="B52" s="98" t="s">
        <v>179</v>
      </c>
      <c r="C52" s="99" t="s">
        <v>180</v>
      </c>
      <c r="D52" s="98">
        <v>41109</v>
      </c>
      <c r="E52" s="98">
        <v>41112</v>
      </c>
    </row>
    <row r="53" spans="1:5">
      <c r="A53" s="97" t="s">
        <v>255</v>
      </c>
      <c r="B53" s="98" t="s">
        <v>256</v>
      </c>
      <c r="C53" s="99" t="s">
        <v>70</v>
      </c>
      <c r="D53" s="98">
        <v>41115</v>
      </c>
      <c r="E53" s="98">
        <v>41118</v>
      </c>
    </row>
    <row r="54" spans="1:5">
      <c r="A54" s="97" t="s">
        <v>257</v>
      </c>
      <c r="B54" s="98" t="s">
        <v>258</v>
      </c>
      <c r="C54" s="99" t="s">
        <v>259</v>
      </c>
      <c r="D54" s="98">
        <v>41134</v>
      </c>
      <c r="E54" s="98">
        <v>41138</v>
      </c>
    </row>
    <row r="55" spans="1:5">
      <c r="A55" s="97" t="s">
        <v>260</v>
      </c>
      <c r="B55" s="98" t="s">
        <v>261</v>
      </c>
      <c r="C55" s="99" t="s">
        <v>191</v>
      </c>
      <c r="D55" s="98">
        <v>41122</v>
      </c>
      <c r="E55" s="98">
        <v>41125</v>
      </c>
    </row>
    <row r="56" spans="1:5">
      <c r="A56" s="97" t="s">
        <v>262</v>
      </c>
      <c r="B56" s="98" t="s">
        <v>263</v>
      </c>
      <c r="C56" s="99" t="s">
        <v>264</v>
      </c>
      <c r="D56" s="98">
        <v>41143</v>
      </c>
      <c r="E56" s="98">
        <v>41145</v>
      </c>
    </row>
    <row r="57" spans="1:5">
      <c r="A57" s="97" t="s">
        <v>265</v>
      </c>
      <c r="B57" s="98" t="s">
        <v>266</v>
      </c>
      <c r="C57" s="99" t="s">
        <v>267</v>
      </c>
      <c r="D57" s="98">
        <v>41144</v>
      </c>
      <c r="E57" s="98">
        <v>41147</v>
      </c>
    </row>
    <row r="58" spans="1:5">
      <c r="A58" s="97" t="s">
        <v>268</v>
      </c>
      <c r="B58" s="98" t="s">
        <v>269</v>
      </c>
      <c r="C58" s="99" t="s">
        <v>70</v>
      </c>
      <c r="D58" s="98">
        <v>41179</v>
      </c>
      <c r="E58" s="98">
        <v>41181</v>
      </c>
    </row>
    <row r="59" spans="1:5">
      <c r="A59" s="97" t="s">
        <v>270</v>
      </c>
      <c r="B59" s="98" t="s">
        <v>271</v>
      </c>
      <c r="C59" s="99" t="s">
        <v>211</v>
      </c>
      <c r="D59" s="98">
        <v>41179</v>
      </c>
      <c r="E59" s="98">
        <v>41182</v>
      </c>
    </row>
    <row r="60" spans="1:5">
      <c r="A60" s="97" t="s">
        <v>272</v>
      </c>
      <c r="B60" s="98" t="s">
        <v>273</v>
      </c>
      <c r="C60" s="99" t="s">
        <v>70</v>
      </c>
      <c r="D60" s="98">
        <v>41187</v>
      </c>
      <c r="E60" s="98">
        <v>41189</v>
      </c>
    </row>
    <row r="61" spans="1:5">
      <c r="A61" s="97" t="s">
        <v>274</v>
      </c>
      <c r="B61" s="98" t="s">
        <v>275</v>
      </c>
      <c r="C61" s="99" t="s">
        <v>70</v>
      </c>
      <c r="D61" s="98">
        <v>41236</v>
      </c>
      <c r="E61" s="98">
        <v>41238</v>
      </c>
    </row>
    <row r="62" spans="1:5">
      <c r="A62" s="97" t="s">
        <v>276</v>
      </c>
      <c r="B62" s="98" t="s">
        <v>277</v>
      </c>
      <c r="C62" s="99" t="s">
        <v>70</v>
      </c>
      <c r="D62" s="98">
        <v>41257</v>
      </c>
      <c r="E62" s="98">
        <v>41259</v>
      </c>
    </row>
    <row r="63" spans="1:5">
      <c r="A63" s="97" t="s">
        <v>278</v>
      </c>
      <c r="B63" s="98" t="s">
        <v>279</v>
      </c>
      <c r="C63" s="99" t="s">
        <v>280</v>
      </c>
      <c r="D63" s="98">
        <v>40934</v>
      </c>
      <c r="E63" s="98">
        <v>40937</v>
      </c>
    </row>
    <row r="64" spans="1:5">
      <c r="A64" s="97" t="s">
        <v>281</v>
      </c>
      <c r="B64" s="98" t="s">
        <v>282</v>
      </c>
      <c r="C64" s="99" t="s">
        <v>171</v>
      </c>
      <c r="D64" s="98">
        <v>41091</v>
      </c>
      <c r="E64" s="98">
        <v>41094</v>
      </c>
    </row>
    <row r="65" spans="1:5">
      <c r="A65" s="97" t="s">
        <v>283</v>
      </c>
      <c r="B65" s="98" t="s">
        <v>284</v>
      </c>
      <c r="C65" s="99" t="s">
        <v>285</v>
      </c>
      <c r="D65" s="98">
        <v>41107</v>
      </c>
      <c r="E65" s="98">
        <v>41109</v>
      </c>
    </row>
    <row r="66" spans="1:5">
      <c r="A66" s="97" t="s">
        <v>286</v>
      </c>
      <c r="B66" s="98" t="s">
        <v>287</v>
      </c>
      <c r="C66" s="99" t="s">
        <v>288</v>
      </c>
      <c r="D66" s="98">
        <v>41110</v>
      </c>
      <c r="E66" s="98">
        <v>41111</v>
      </c>
    </row>
    <row r="67" spans="1:5">
      <c r="A67" s="97" t="s">
        <v>289</v>
      </c>
      <c r="B67" s="98" t="s">
        <v>290</v>
      </c>
      <c r="C67" s="99" t="s">
        <v>70</v>
      </c>
      <c r="D67" s="98">
        <v>41116</v>
      </c>
      <c r="E67" s="98">
        <v>41118</v>
      </c>
    </row>
    <row r="68" spans="1:5">
      <c r="A68" s="97" t="s">
        <v>291</v>
      </c>
      <c r="B68" s="98" t="s">
        <v>292</v>
      </c>
      <c r="C68" s="99" t="s">
        <v>70</v>
      </c>
      <c r="D68" s="98">
        <v>41122</v>
      </c>
      <c r="E68" s="98">
        <v>41125</v>
      </c>
    </row>
    <row r="69" spans="1:5">
      <c r="A69" s="97" t="s">
        <v>293</v>
      </c>
      <c r="B69" s="98" t="s">
        <v>294</v>
      </c>
      <c r="C69" s="99" t="s">
        <v>295</v>
      </c>
      <c r="D69" s="98">
        <v>41128</v>
      </c>
      <c r="E69" s="98">
        <v>41130</v>
      </c>
    </row>
    <row r="70" spans="1:5">
      <c r="A70" s="97" t="s">
        <v>296</v>
      </c>
      <c r="B70" s="98" t="s">
        <v>297</v>
      </c>
      <c r="C70" s="99" t="s">
        <v>298</v>
      </c>
      <c r="D70" s="98">
        <v>41142</v>
      </c>
      <c r="E70" s="98">
        <v>41142</v>
      </c>
    </row>
    <row r="71" spans="1:5">
      <c r="A71" s="97" t="s">
        <v>299</v>
      </c>
      <c r="B71" s="98" t="s">
        <v>300</v>
      </c>
      <c r="C71" s="99" t="s">
        <v>298</v>
      </c>
      <c r="D71" s="98">
        <v>41143</v>
      </c>
      <c r="E71" s="98">
        <v>41145</v>
      </c>
    </row>
    <row r="72" spans="1:5">
      <c r="A72" s="97" t="s">
        <v>301</v>
      </c>
      <c r="B72" s="98" t="s">
        <v>302</v>
      </c>
      <c r="C72" s="99" t="s">
        <v>70</v>
      </c>
      <c r="D72" s="98">
        <v>40909</v>
      </c>
      <c r="E72" s="98">
        <v>40910</v>
      </c>
    </row>
    <row r="73" spans="1:5">
      <c r="A73" s="97" t="s">
        <v>303</v>
      </c>
      <c r="B73" s="98" t="s">
        <v>304</v>
      </c>
      <c r="C73" s="99" t="s">
        <v>70</v>
      </c>
      <c r="D73" s="98">
        <v>40909</v>
      </c>
      <c r="E73" s="98">
        <v>40910</v>
      </c>
    </row>
    <row r="74" spans="1:5">
      <c r="A74" s="97" t="s">
        <v>305</v>
      </c>
      <c r="B74" s="98" t="s">
        <v>306</v>
      </c>
      <c r="C74" s="99" t="s">
        <v>307</v>
      </c>
      <c r="D74" s="98">
        <v>40909</v>
      </c>
      <c r="E74" s="98">
        <v>41274</v>
      </c>
    </row>
    <row r="75" spans="1:5">
      <c r="A75" s="97" t="s">
        <v>308</v>
      </c>
      <c r="B75" s="98" t="s">
        <v>309</v>
      </c>
      <c r="C75" s="99" t="s">
        <v>70</v>
      </c>
      <c r="D75" s="98">
        <v>40909</v>
      </c>
      <c r="E75" s="98">
        <v>41274</v>
      </c>
    </row>
    <row r="76" spans="1:5">
      <c r="A76" s="97" t="s">
        <v>310</v>
      </c>
      <c r="B76" s="98" t="s">
        <v>311</v>
      </c>
      <c r="C76" s="99" t="s">
        <v>70</v>
      </c>
      <c r="D76" s="98">
        <v>40909</v>
      </c>
      <c r="E76" s="98">
        <v>41274</v>
      </c>
    </row>
    <row r="77" spans="1:5">
      <c r="A77" s="97" t="s">
        <v>312</v>
      </c>
      <c r="B77" s="98" t="s">
        <v>313</v>
      </c>
      <c r="C77" s="99" t="s">
        <v>314</v>
      </c>
      <c r="D77" s="98">
        <v>40909</v>
      </c>
      <c r="E77" s="98">
        <v>41274</v>
      </c>
    </row>
    <row r="78" spans="1:5">
      <c r="A78" s="97" t="s">
        <v>315</v>
      </c>
      <c r="B78" s="98" t="s">
        <v>316</v>
      </c>
      <c r="C78" s="99" t="s">
        <v>317</v>
      </c>
      <c r="D78" s="98">
        <v>40909</v>
      </c>
      <c r="E78" s="98">
        <v>41274</v>
      </c>
    </row>
    <row r="79" spans="1:5">
      <c r="A79" s="97" t="s">
        <v>318</v>
      </c>
      <c r="B79" s="98" t="s">
        <v>319</v>
      </c>
      <c r="C79" s="99" t="s">
        <v>70</v>
      </c>
      <c r="D79" s="98">
        <v>40909</v>
      </c>
      <c r="E79" s="98">
        <v>40912</v>
      </c>
    </row>
    <row r="80" spans="1:5">
      <c r="A80" s="97" t="s">
        <v>320</v>
      </c>
      <c r="B80" s="98" t="s">
        <v>321</v>
      </c>
      <c r="C80" s="99" t="s">
        <v>70</v>
      </c>
      <c r="D80" s="98">
        <v>40909</v>
      </c>
      <c r="E80" s="98">
        <v>40912</v>
      </c>
    </row>
    <row r="81" spans="1:5">
      <c r="A81" s="97" t="s">
        <v>322</v>
      </c>
      <c r="B81" s="98" t="s">
        <v>323</v>
      </c>
      <c r="C81" s="99" t="s">
        <v>70</v>
      </c>
      <c r="D81" s="98">
        <v>40909</v>
      </c>
      <c r="E81" s="98">
        <v>41274</v>
      </c>
    </row>
    <row r="82" spans="1:5">
      <c r="A82" s="97" t="s">
        <v>324</v>
      </c>
      <c r="B82" s="98" t="s">
        <v>78</v>
      </c>
      <c r="C82" s="99" t="s">
        <v>325</v>
      </c>
      <c r="D82" s="98">
        <v>40923</v>
      </c>
      <c r="E82" s="98">
        <v>40927</v>
      </c>
    </row>
    <row r="83" spans="1:5">
      <c r="A83" s="97" t="s">
        <v>326</v>
      </c>
      <c r="B83" s="98" t="s">
        <v>77</v>
      </c>
      <c r="C83" s="99" t="s">
        <v>327</v>
      </c>
      <c r="D83" s="98">
        <v>41243</v>
      </c>
      <c r="E83" s="98">
        <v>41247</v>
      </c>
    </row>
    <row r="84" spans="1:5">
      <c r="A84" s="97" t="s">
        <v>328</v>
      </c>
      <c r="B84" s="98" t="s">
        <v>76</v>
      </c>
      <c r="C84" s="99" t="s">
        <v>329</v>
      </c>
      <c r="D84" s="98">
        <v>41258</v>
      </c>
      <c r="E84" s="98">
        <v>41261</v>
      </c>
    </row>
    <row r="85" spans="1:5">
      <c r="A85" s="97" t="s">
        <v>330</v>
      </c>
      <c r="B85" s="98" t="s">
        <v>79</v>
      </c>
      <c r="C85" s="99" t="s">
        <v>70</v>
      </c>
      <c r="D85" s="98">
        <v>40909</v>
      </c>
      <c r="E85" s="98">
        <v>41274</v>
      </c>
    </row>
    <row r="86" spans="1:5">
      <c r="A86" s="97" t="s">
        <v>331</v>
      </c>
      <c r="B86" s="98" t="s">
        <v>332</v>
      </c>
      <c r="C86" s="99" t="s">
        <v>70</v>
      </c>
      <c r="D86" s="98">
        <v>41000</v>
      </c>
      <c r="E86" s="98">
        <v>41003</v>
      </c>
    </row>
    <row r="87" spans="1:5">
      <c r="A87" s="97" t="s">
        <v>333</v>
      </c>
      <c r="B87" s="98" t="s">
        <v>80</v>
      </c>
      <c r="C87" s="99" t="s">
        <v>307</v>
      </c>
      <c r="D87" s="98">
        <v>41091</v>
      </c>
      <c r="E87" s="98">
        <v>41094</v>
      </c>
    </row>
    <row r="88" spans="1:5">
      <c r="A88" s="97" t="s">
        <v>334</v>
      </c>
      <c r="B88" s="98" t="s">
        <v>335</v>
      </c>
      <c r="C88" s="99" t="s">
        <v>70</v>
      </c>
      <c r="D88" s="98">
        <v>40909</v>
      </c>
      <c r="E88" s="98">
        <v>41274</v>
      </c>
    </row>
    <row r="89" spans="1:5">
      <c r="A89" s="97" t="s">
        <v>336</v>
      </c>
      <c r="B89" s="98" t="s">
        <v>337</v>
      </c>
      <c r="C89" s="99" t="s">
        <v>70</v>
      </c>
      <c r="D89" s="98">
        <v>40909</v>
      </c>
      <c r="E89" s="98">
        <v>41274</v>
      </c>
    </row>
    <row r="90" spans="1:5">
      <c r="A90" s="97" t="s">
        <v>338</v>
      </c>
      <c r="B90" s="98" t="s">
        <v>339</v>
      </c>
      <c r="C90" s="99" t="s">
        <v>70</v>
      </c>
      <c r="D90" s="98">
        <v>40909</v>
      </c>
      <c r="E90" s="98">
        <v>41274</v>
      </c>
    </row>
    <row r="91" spans="1:5">
      <c r="A91" s="97" t="s">
        <v>340</v>
      </c>
      <c r="B91" s="98" t="s">
        <v>341</v>
      </c>
      <c r="C91" s="99" t="s">
        <v>70</v>
      </c>
      <c r="D91" s="98">
        <v>41046</v>
      </c>
      <c r="E91" s="98">
        <v>41049</v>
      </c>
    </row>
    <row r="92" spans="1:5">
      <c r="A92" s="97" t="s">
        <v>342</v>
      </c>
      <c r="B92" s="98" t="s">
        <v>343</v>
      </c>
      <c r="C92" s="99" t="s">
        <v>344</v>
      </c>
      <c r="D92" s="98">
        <v>41052</v>
      </c>
      <c r="E92" s="98">
        <v>41052</v>
      </c>
    </row>
    <row r="93" spans="1:5">
      <c r="A93" s="97" t="s">
        <v>345</v>
      </c>
      <c r="B93" s="98" t="s">
        <v>346</v>
      </c>
      <c r="C93" s="99" t="s">
        <v>70</v>
      </c>
      <c r="D93" s="98">
        <v>40909</v>
      </c>
      <c r="E93" s="98">
        <v>41274</v>
      </c>
    </row>
    <row r="94" spans="1:5">
      <c r="A94" s="97" t="s">
        <v>347</v>
      </c>
      <c r="B94" s="98" t="s">
        <v>348</v>
      </c>
      <c r="C94" s="99" t="s">
        <v>349</v>
      </c>
      <c r="D94" s="98">
        <v>40909</v>
      </c>
      <c r="E94" s="98">
        <v>41274</v>
      </c>
    </row>
    <row r="95" spans="1:5">
      <c r="A95" s="97" t="s">
        <v>350</v>
      </c>
      <c r="B95" s="98" t="s">
        <v>351</v>
      </c>
      <c r="C95" s="99" t="s">
        <v>70</v>
      </c>
      <c r="D95" s="98">
        <v>40909</v>
      </c>
      <c r="E95" s="98">
        <v>40912</v>
      </c>
    </row>
    <row r="96" spans="1:5">
      <c r="A96" s="97" t="s">
        <v>352</v>
      </c>
      <c r="B96" s="98" t="s">
        <v>353</v>
      </c>
      <c r="C96" s="99" t="s">
        <v>354</v>
      </c>
      <c r="D96" s="98">
        <v>40909</v>
      </c>
      <c r="E96" s="98">
        <v>41090</v>
      </c>
    </row>
    <row r="97" spans="1:5">
      <c r="A97" s="97" t="s">
        <v>355</v>
      </c>
      <c r="B97" s="98" t="s">
        <v>356</v>
      </c>
      <c r="C97" s="99" t="s">
        <v>70</v>
      </c>
      <c r="D97" s="98">
        <v>40999</v>
      </c>
      <c r="E97" s="98">
        <v>40999</v>
      </c>
    </row>
    <row r="98" spans="1:5">
      <c r="A98" s="97" t="s">
        <v>357</v>
      </c>
      <c r="B98" s="98" t="s">
        <v>358</v>
      </c>
      <c r="C98" s="99" t="s">
        <v>359</v>
      </c>
      <c r="D98" s="98">
        <v>41028</v>
      </c>
      <c r="E98" s="98">
        <v>41030</v>
      </c>
    </row>
    <row r="99" spans="1:5">
      <c r="A99" s="97" t="s">
        <v>360</v>
      </c>
      <c r="B99" s="98" t="s">
        <v>361</v>
      </c>
      <c r="C99" s="99" t="s">
        <v>362</v>
      </c>
      <c r="D99" s="98">
        <v>41087</v>
      </c>
      <c r="E99" s="98">
        <v>41089</v>
      </c>
    </row>
    <row r="100" spans="1:5">
      <c r="A100" s="97" t="s">
        <v>363</v>
      </c>
      <c r="B100" s="98" t="s">
        <v>364</v>
      </c>
      <c r="C100" s="99" t="s">
        <v>365</v>
      </c>
      <c r="D100" s="98">
        <v>41149</v>
      </c>
      <c r="E100" s="98">
        <v>41150</v>
      </c>
    </row>
    <row r="101" spans="1:5">
      <c r="A101" s="97" t="s">
        <v>366</v>
      </c>
      <c r="B101" s="98" t="s">
        <v>367</v>
      </c>
      <c r="C101" s="99" t="s">
        <v>368</v>
      </c>
      <c r="D101" s="98">
        <v>41156</v>
      </c>
      <c r="E101" s="98">
        <v>41159</v>
      </c>
    </row>
    <row r="102" spans="1:5">
      <c r="A102" s="97" t="s">
        <v>369</v>
      </c>
      <c r="B102" s="98" t="s">
        <v>370</v>
      </c>
      <c r="C102" s="99" t="s">
        <v>371</v>
      </c>
      <c r="D102" s="98">
        <v>41165</v>
      </c>
      <c r="E102" s="98">
        <v>41168</v>
      </c>
    </row>
    <row r="103" spans="1:5">
      <c r="A103" s="97" t="s">
        <v>372</v>
      </c>
      <c r="B103" s="98" t="s">
        <v>373</v>
      </c>
      <c r="C103" s="99" t="s">
        <v>374</v>
      </c>
      <c r="D103" s="98">
        <v>41193</v>
      </c>
      <c r="E103" s="98">
        <v>41196</v>
      </c>
    </row>
    <row r="104" spans="1:5">
      <c r="A104" s="97" t="s">
        <v>375</v>
      </c>
      <c r="B104" s="98" t="s">
        <v>376</v>
      </c>
      <c r="C104" s="99" t="s">
        <v>116</v>
      </c>
      <c r="D104" s="98">
        <v>40923</v>
      </c>
      <c r="E104" s="98">
        <v>40924</v>
      </c>
    </row>
    <row r="105" spans="1:5">
      <c r="A105" s="97" t="s">
        <v>377</v>
      </c>
      <c r="B105" s="98" t="s">
        <v>378</v>
      </c>
      <c r="C105" s="99" t="s">
        <v>116</v>
      </c>
      <c r="D105" s="98">
        <v>40943</v>
      </c>
      <c r="E105" s="98">
        <v>40944</v>
      </c>
    </row>
    <row r="106" spans="1:5">
      <c r="A106" s="97" t="s">
        <v>379</v>
      </c>
      <c r="B106" s="98" t="s">
        <v>380</v>
      </c>
      <c r="C106" s="99" t="s">
        <v>116</v>
      </c>
      <c r="D106" s="98">
        <v>40950</v>
      </c>
      <c r="E106" s="98">
        <v>40951</v>
      </c>
    </row>
    <row r="107" spans="1:5">
      <c r="A107" s="97" t="s">
        <v>381</v>
      </c>
      <c r="B107" s="98" t="s">
        <v>382</v>
      </c>
      <c r="C107" s="99" t="s">
        <v>116</v>
      </c>
      <c r="D107" s="98">
        <v>40971</v>
      </c>
      <c r="E107" s="98">
        <v>40972</v>
      </c>
    </row>
    <row r="108" spans="1:5">
      <c r="A108" s="97" t="s">
        <v>383</v>
      </c>
      <c r="B108" s="98" t="s">
        <v>384</v>
      </c>
      <c r="C108" s="99" t="s">
        <v>116</v>
      </c>
      <c r="D108" s="98">
        <v>40985</v>
      </c>
      <c r="E108" s="98">
        <v>40986</v>
      </c>
    </row>
    <row r="109" spans="1:5">
      <c r="A109" s="97" t="s">
        <v>385</v>
      </c>
      <c r="B109" s="98" t="s">
        <v>386</v>
      </c>
      <c r="C109" s="99" t="s">
        <v>116</v>
      </c>
      <c r="D109" s="98">
        <v>40992</v>
      </c>
      <c r="E109" s="98">
        <v>40993</v>
      </c>
    </row>
    <row r="110" spans="1:5">
      <c r="A110" s="97" t="s">
        <v>387</v>
      </c>
      <c r="B110" s="98" t="s">
        <v>388</v>
      </c>
      <c r="C110" s="99" t="s">
        <v>116</v>
      </c>
      <c r="D110" s="98">
        <v>41013</v>
      </c>
      <c r="E110" s="98">
        <v>41014</v>
      </c>
    </row>
    <row r="111" spans="1:5">
      <c r="A111" s="97" t="s">
        <v>389</v>
      </c>
      <c r="B111" s="98" t="s">
        <v>390</v>
      </c>
      <c r="C111" s="99" t="s">
        <v>116</v>
      </c>
      <c r="D111" s="98">
        <v>41048</v>
      </c>
      <c r="E111" s="98">
        <v>41049</v>
      </c>
    </row>
    <row r="112" spans="1:5">
      <c r="A112" s="97" t="s">
        <v>391</v>
      </c>
      <c r="B112" s="98" t="s">
        <v>392</v>
      </c>
      <c r="C112" s="99" t="s">
        <v>116</v>
      </c>
      <c r="D112" s="98">
        <v>40909</v>
      </c>
      <c r="E112" s="98">
        <v>40910</v>
      </c>
    </row>
    <row r="113" spans="1:5">
      <c r="A113" s="97" t="s">
        <v>393</v>
      </c>
      <c r="B113" s="98" t="s">
        <v>394</v>
      </c>
      <c r="C113" s="99" t="s">
        <v>395</v>
      </c>
      <c r="D113" s="98">
        <v>40909</v>
      </c>
      <c r="E113" s="98">
        <v>40910</v>
      </c>
    </row>
    <row r="114" spans="1:5">
      <c r="A114" s="97" t="s">
        <v>396</v>
      </c>
      <c r="B114" s="98" t="s">
        <v>397</v>
      </c>
      <c r="C114" s="99" t="s">
        <v>398</v>
      </c>
      <c r="D114" s="98">
        <v>40909</v>
      </c>
      <c r="E114" s="98">
        <v>40910</v>
      </c>
    </row>
    <row r="115" spans="1:5">
      <c r="A115" s="97" t="s">
        <v>399</v>
      </c>
      <c r="B115" s="98" t="s">
        <v>113</v>
      </c>
      <c r="C115" s="99" t="s">
        <v>114</v>
      </c>
      <c r="D115" s="98">
        <v>41253</v>
      </c>
      <c r="E115" s="98">
        <v>41253</v>
      </c>
    </row>
    <row r="116" spans="1:5">
      <c r="A116" s="97" t="s">
        <v>400</v>
      </c>
      <c r="B116" s="98" t="s">
        <v>401</v>
      </c>
      <c r="C116" s="99" t="s">
        <v>402</v>
      </c>
      <c r="D116" s="98">
        <v>41061</v>
      </c>
      <c r="E116" s="98">
        <v>41061</v>
      </c>
    </row>
    <row r="117" spans="1:5">
      <c r="A117" s="97" t="s">
        <v>403</v>
      </c>
      <c r="B117" s="98" t="s">
        <v>404</v>
      </c>
      <c r="C117" s="99" t="s">
        <v>70</v>
      </c>
      <c r="D117" s="98">
        <v>40909</v>
      </c>
      <c r="E117" s="98">
        <v>41274</v>
      </c>
    </row>
    <row r="118" spans="1:5">
      <c r="A118" s="97" t="s">
        <v>405</v>
      </c>
      <c r="B118" s="98" t="s">
        <v>406</v>
      </c>
      <c r="C118" s="99" t="s">
        <v>407</v>
      </c>
      <c r="D118" s="98">
        <v>41053</v>
      </c>
      <c r="E118" s="98">
        <v>41054</v>
      </c>
    </row>
    <row r="119" spans="1:5">
      <c r="A119" s="97" t="s">
        <v>408</v>
      </c>
      <c r="B119" s="98" t="s">
        <v>409</v>
      </c>
      <c r="C119" s="99" t="s">
        <v>410</v>
      </c>
      <c r="D119" s="98">
        <v>41034</v>
      </c>
      <c r="E119" s="98">
        <v>41035</v>
      </c>
    </row>
    <row r="120" spans="1:5">
      <c r="A120" s="97" t="s">
        <v>411</v>
      </c>
      <c r="B120" s="98" t="s">
        <v>412</v>
      </c>
      <c r="C120" s="99" t="s">
        <v>413</v>
      </c>
      <c r="D120" s="98">
        <v>41194</v>
      </c>
      <c r="E120" s="98">
        <v>41195</v>
      </c>
    </row>
    <row r="121" spans="1:5">
      <c r="A121" s="97" t="s">
        <v>414</v>
      </c>
      <c r="B121" s="98" t="s">
        <v>415</v>
      </c>
      <c r="C121" s="99" t="s">
        <v>416</v>
      </c>
      <c r="D121" s="98">
        <v>41160</v>
      </c>
      <c r="E121" s="98">
        <v>41161</v>
      </c>
    </row>
    <row r="122" spans="1:5">
      <c r="A122" s="97" t="s">
        <v>417</v>
      </c>
      <c r="B122" s="98" t="s">
        <v>418</v>
      </c>
      <c r="C122" s="99" t="s">
        <v>419</v>
      </c>
      <c r="D122" s="98">
        <v>41013</v>
      </c>
      <c r="E122" s="98">
        <v>41014</v>
      </c>
    </row>
    <row r="123" spans="1:5">
      <c r="A123" s="97" t="s">
        <v>420</v>
      </c>
      <c r="B123" s="98" t="s">
        <v>421</v>
      </c>
      <c r="C123" s="99" t="s">
        <v>422</v>
      </c>
      <c r="D123" s="98">
        <v>41048</v>
      </c>
      <c r="E123" s="98">
        <v>41049</v>
      </c>
    </row>
    <row r="124" spans="1:5">
      <c r="A124" s="97" t="s">
        <v>423</v>
      </c>
      <c r="B124" s="98" t="s">
        <v>424</v>
      </c>
      <c r="C124" s="99" t="s">
        <v>425</v>
      </c>
      <c r="D124" s="98">
        <v>41076</v>
      </c>
      <c r="E124" s="98">
        <v>41077</v>
      </c>
    </row>
    <row r="125" spans="1:5">
      <c r="A125" s="97" t="s">
        <v>426</v>
      </c>
      <c r="B125" s="98" t="s">
        <v>427</v>
      </c>
      <c r="C125" s="99" t="s">
        <v>428</v>
      </c>
      <c r="D125" s="98">
        <v>41167</v>
      </c>
      <c r="E125" s="98">
        <v>41168</v>
      </c>
    </row>
    <row r="126" spans="1:5">
      <c r="A126" s="97" t="s">
        <v>429</v>
      </c>
      <c r="B126" s="98" t="s">
        <v>430</v>
      </c>
      <c r="C126" s="99" t="s">
        <v>431</v>
      </c>
      <c r="D126" s="98">
        <v>41153</v>
      </c>
      <c r="E126" s="98">
        <v>41154</v>
      </c>
    </row>
    <row r="127" spans="1:5">
      <c r="A127" s="97" t="s">
        <v>432</v>
      </c>
      <c r="B127" s="98" t="s">
        <v>433</v>
      </c>
      <c r="C127" s="99" t="s">
        <v>434</v>
      </c>
      <c r="D127" s="98">
        <v>41188</v>
      </c>
      <c r="E127" s="98">
        <v>41189</v>
      </c>
    </row>
    <row r="128" spans="1:5">
      <c r="A128" s="97" t="s">
        <v>435</v>
      </c>
      <c r="B128" s="98" t="s">
        <v>436</v>
      </c>
      <c r="C128" s="99" t="s">
        <v>437</v>
      </c>
      <c r="D128" s="98">
        <v>41223</v>
      </c>
      <c r="E128" s="98">
        <v>41224</v>
      </c>
    </row>
    <row r="129" spans="1:5">
      <c r="A129" s="97" t="s">
        <v>438</v>
      </c>
      <c r="B129" s="98" t="s">
        <v>439</v>
      </c>
      <c r="C129" s="99" t="s">
        <v>220</v>
      </c>
      <c r="D129" s="98">
        <v>40985</v>
      </c>
      <c r="E129" s="98">
        <v>40986</v>
      </c>
    </row>
    <row r="130" spans="1:5">
      <c r="A130" s="97" t="s">
        <v>440</v>
      </c>
      <c r="B130" s="98" t="s">
        <v>441</v>
      </c>
      <c r="C130" s="99" t="s">
        <v>442</v>
      </c>
      <c r="D130" s="98">
        <v>41181</v>
      </c>
      <c r="E130" s="98">
        <v>41182</v>
      </c>
    </row>
    <row r="131" spans="1:5">
      <c r="A131" s="97" t="s">
        <v>443</v>
      </c>
      <c r="B131" s="97" t="s">
        <v>444</v>
      </c>
      <c r="C131" s="99" t="s">
        <v>445</v>
      </c>
      <c r="D131" s="98">
        <v>41202</v>
      </c>
      <c r="E131" s="98">
        <v>41203</v>
      </c>
    </row>
    <row r="132" spans="1:5">
      <c r="A132" s="97" t="s">
        <v>446</v>
      </c>
      <c r="B132" s="97" t="s">
        <v>447</v>
      </c>
      <c r="C132" s="99" t="s">
        <v>448</v>
      </c>
      <c r="D132" s="98">
        <v>41019</v>
      </c>
      <c r="E132" s="98">
        <v>41021</v>
      </c>
    </row>
    <row r="133" spans="1:5">
      <c r="A133" s="97" t="s">
        <v>449</v>
      </c>
      <c r="B133" s="97" t="s">
        <v>450</v>
      </c>
      <c r="C133" s="99" t="s">
        <v>451</v>
      </c>
      <c r="D133" s="98">
        <v>41054</v>
      </c>
      <c r="E133" s="98">
        <v>41056</v>
      </c>
    </row>
    <row r="134" spans="1:5">
      <c r="A134" s="97" t="s">
        <v>452</v>
      </c>
      <c r="B134" s="97" t="s">
        <v>453</v>
      </c>
      <c r="C134" s="99" t="s">
        <v>454</v>
      </c>
      <c r="D134" s="98">
        <v>41089</v>
      </c>
      <c r="E134" s="98">
        <v>41091</v>
      </c>
    </row>
    <row r="135" spans="1:5">
      <c r="A135" s="97" t="s">
        <v>455</v>
      </c>
      <c r="B135" s="97" t="s">
        <v>456</v>
      </c>
      <c r="C135" s="99" t="s">
        <v>457</v>
      </c>
      <c r="D135" s="98">
        <v>41104</v>
      </c>
      <c r="E135" s="98">
        <v>41105</v>
      </c>
    </row>
    <row r="136" spans="1:5">
      <c r="A136" s="97" t="s">
        <v>458</v>
      </c>
      <c r="B136" s="97" t="s">
        <v>459</v>
      </c>
      <c r="C136" s="99" t="s">
        <v>460</v>
      </c>
      <c r="D136" s="98">
        <v>41230</v>
      </c>
      <c r="E136" s="98">
        <v>41231</v>
      </c>
    </row>
    <row r="137" spans="1:5">
      <c r="A137" s="97" t="s">
        <v>461</v>
      </c>
      <c r="B137" s="97" t="s">
        <v>462</v>
      </c>
      <c r="C137" s="99" t="s">
        <v>70</v>
      </c>
      <c r="D137" s="98">
        <v>40909</v>
      </c>
      <c r="E137" s="98">
        <v>40912</v>
      </c>
    </row>
    <row r="138" spans="1:5">
      <c r="A138" s="97" t="s">
        <v>463</v>
      </c>
      <c r="B138" s="97" t="s">
        <v>464</v>
      </c>
      <c r="C138" s="99" t="s">
        <v>70</v>
      </c>
      <c r="D138" s="98">
        <v>40909</v>
      </c>
      <c r="E138" s="98">
        <v>40912</v>
      </c>
    </row>
    <row r="139" spans="1:5">
      <c r="A139" s="97" t="s">
        <v>465</v>
      </c>
      <c r="B139" s="97" t="s">
        <v>466</v>
      </c>
      <c r="C139" s="99" t="s">
        <v>314</v>
      </c>
      <c r="D139" s="98">
        <v>40909</v>
      </c>
      <c r="E139" s="98">
        <v>41274</v>
      </c>
    </row>
    <row r="140" spans="1:5">
      <c r="A140" s="97" t="s">
        <v>467</v>
      </c>
      <c r="B140" s="97" t="s">
        <v>468</v>
      </c>
      <c r="C140" s="99" t="s">
        <v>70</v>
      </c>
      <c r="D140" s="98">
        <v>40909</v>
      </c>
      <c r="E140" s="98">
        <v>41274</v>
      </c>
    </row>
    <row r="141" spans="1:5">
      <c r="A141" s="97" t="s">
        <v>469</v>
      </c>
      <c r="B141" s="97" t="s">
        <v>470</v>
      </c>
      <c r="C141" s="99" t="s">
        <v>471</v>
      </c>
      <c r="D141" s="98">
        <v>41156</v>
      </c>
      <c r="E141" s="98">
        <v>41159</v>
      </c>
    </row>
    <row r="142" spans="1:5">
      <c r="A142" s="97" t="s">
        <v>472</v>
      </c>
      <c r="B142" s="97" t="s">
        <v>473</v>
      </c>
      <c r="C142" s="99" t="s">
        <v>70</v>
      </c>
      <c r="D142" s="98">
        <v>40909</v>
      </c>
      <c r="E142" s="98">
        <v>40912</v>
      </c>
    </row>
    <row r="143" spans="1:5">
      <c r="A143" s="97" t="s">
        <v>474</v>
      </c>
      <c r="B143" s="97" t="s">
        <v>475</v>
      </c>
      <c r="C143" s="99" t="s">
        <v>70</v>
      </c>
      <c r="D143" s="98">
        <v>40909</v>
      </c>
      <c r="E143" s="98">
        <v>40912</v>
      </c>
    </row>
    <row r="144" spans="1:5">
      <c r="A144" s="97" t="s">
        <v>476</v>
      </c>
      <c r="B144" s="97" t="s">
        <v>477</v>
      </c>
      <c r="C144" s="99" t="s">
        <v>70</v>
      </c>
      <c r="D144" s="98">
        <v>40909</v>
      </c>
      <c r="E144" s="98">
        <v>41274</v>
      </c>
    </row>
    <row r="145" spans="1:5">
      <c r="A145" s="97" t="s">
        <v>478</v>
      </c>
      <c r="B145" s="97" t="s">
        <v>479</v>
      </c>
      <c r="C145" s="99" t="s">
        <v>70</v>
      </c>
      <c r="D145" s="98">
        <v>40909</v>
      </c>
      <c r="E145" s="98">
        <v>41274</v>
      </c>
    </row>
    <row r="146" spans="1:5">
      <c r="A146" s="97" t="s">
        <v>480</v>
      </c>
      <c r="B146" s="97" t="s">
        <v>481</v>
      </c>
      <c r="C146" s="99" t="s">
        <v>70</v>
      </c>
      <c r="D146" s="98">
        <v>40909</v>
      </c>
      <c r="E146" s="98">
        <v>41274</v>
      </c>
    </row>
    <row r="147" spans="1:5">
      <c r="A147" s="97" t="s">
        <v>482</v>
      </c>
      <c r="B147" s="97" t="s">
        <v>483</v>
      </c>
      <c r="C147" s="99" t="s">
        <v>70</v>
      </c>
      <c r="D147" s="98">
        <v>40909</v>
      </c>
      <c r="E147" s="98">
        <v>41274</v>
      </c>
    </row>
    <row r="148" spans="1:5">
      <c r="A148" s="97" t="s">
        <v>484</v>
      </c>
      <c r="B148" s="97" t="s">
        <v>485</v>
      </c>
      <c r="C148" s="99" t="s">
        <v>486</v>
      </c>
      <c r="D148" s="98">
        <v>40909</v>
      </c>
      <c r="E148" s="98">
        <v>41274</v>
      </c>
    </row>
    <row r="149" spans="1:5">
      <c r="A149" s="97" t="s">
        <v>487</v>
      </c>
      <c r="B149" s="97" t="s">
        <v>488</v>
      </c>
      <c r="C149" s="99" t="s">
        <v>489</v>
      </c>
      <c r="D149" s="98">
        <v>41082</v>
      </c>
      <c r="E149" s="98">
        <v>41084</v>
      </c>
    </row>
    <row r="150" spans="1:5">
      <c r="A150" s="97" t="s">
        <v>490</v>
      </c>
      <c r="B150" s="97" t="s">
        <v>491</v>
      </c>
      <c r="C150" s="99" t="s">
        <v>492</v>
      </c>
      <c r="D150" s="98">
        <v>41012</v>
      </c>
      <c r="E150" s="98">
        <v>41014</v>
      </c>
    </row>
    <row r="151" spans="1:5">
      <c r="A151" s="97" t="s">
        <v>493</v>
      </c>
      <c r="B151" s="97" t="s">
        <v>494</v>
      </c>
      <c r="C151" s="99" t="s">
        <v>495</v>
      </c>
      <c r="D151" s="98">
        <v>41028</v>
      </c>
      <c r="E151" s="98">
        <v>41030</v>
      </c>
    </row>
    <row r="152" spans="1:5">
      <c r="A152" s="97" t="s">
        <v>496</v>
      </c>
      <c r="B152" s="97" t="s">
        <v>497</v>
      </c>
      <c r="C152" s="99" t="s">
        <v>498</v>
      </c>
      <c r="D152" s="98">
        <v>41202</v>
      </c>
      <c r="E152" s="98">
        <v>41203</v>
      </c>
    </row>
    <row r="153" spans="1:5">
      <c r="A153" s="97" t="s">
        <v>499</v>
      </c>
      <c r="B153" s="97" t="s">
        <v>500</v>
      </c>
      <c r="C153" s="99" t="s">
        <v>70</v>
      </c>
      <c r="D153" s="98">
        <v>40909</v>
      </c>
      <c r="E153" s="98">
        <v>41274</v>
      </c>
    </row>
    <row r="154" spans="1:5">
      <c r="A154" s="97" t="s">
        <v>501</v>
      </c>
      <c r="B154" s="97" t="s">
        <v>502</v>
      </c>
      <c r="C154" s="99" t="s">
        <v>503</v>
      </c>
      <c r="D154" s="98">
        <v>40909</v>
      </c>
      <c r="E154" s="98">
        <v>41274</v>
      </c>
    </row>
    <row r="155" spans="1:5">
      <c r="A155" s="97" t="s">
        <v>504</v>
      </c>
      <c r="B155" s="97" t="s">
        <v>505</v>
      </c>
      <c r="C155" s="99" t="s">
        <v>70</v>
      </c>
      <c r="D155" s="98">
        <v>40909</v>
      </c>
      <c r="E155" s="98">
        <v>41274</v>
      </c>
    </row>
    <row r="156" spans="1:5">
      <c r="A156" s="97" t="s">
        <v>506</v>
      </c>
      <c r="B156" s="97" t="s">
        <v>507</v>
      </c>
      <c r="C156" s="99" t="s">
        <v>70</v>
      </c>
      <c r="D156" s="98">
        <v>40909</v>
      </c>
      <c r="E156" s="98">
        <v>41274</v>
      </c>
    </row>
    <row r="157" spans="1:5">
      <c r="A157" s="97" t="s">
        <v>508</v>
      </c>
      <c r="B157" s="97" t="s">
        <v>509</v>
      </c>
      <c r="C157" s="99" t="s">
        <v>116</v>
      </c>
      <c r="D157" s="98">
        <v>40909</v>
      </c>
      <c r="E157" s="98">
        <v>40915</v>
      </c>
    </row>
    <row r="158" spans="1:5">
      <c r="A158" s="97" t="s">
        <v>510</v>
      </c>
      <c r="B158" s="97" t="s">
        <v>511</v>
      </c>
      <c r="C158" s="99" t="s">
        <v>116</v>
      </c>
      <c r="D158" s="98">
        <v>40909</v>
      </c>
      <c r="E158" s="98">
        <v>41274</v>
      </c>
    </row>
    <row r="159" spans="1:5">
      <c r="A159" s="97" t="s">
        <v>512</v>
      </c>
      <c r="B159" s="97" t="s">
        <v>513</v>
      </c>
      <c r="C159" s="99" t="s">
        <v>116</v>
      </c>
      <c r="D159" s="98">
        <v>40909</v>
      </c>
      <c r="E159" s="98">
        <v>41274</v>
      </c>
    </row>
    <row r="160" spans="1:5">
      <c r="A160" s="97" t="s">
        <v>514</v>
      </c>
      <c r="B160" s="97" t="s">
        <v>115</v>
      </c>
      <c r="C160" s="99" t="s">
        <v>116</v>
      </c>
      <c r="D160" s="98">
        <v>41077</v>
      </c>
      <c r="E160" s="98">
        <v>41077</v>
      </c>
    </row>
    <row r="161" spans="1:5">
      <c r="A161" s="97" t="s">
        <v>515</v>
      </c>
      <c r="B161" s="97" t="s">
        <v>516</v>
      </c>
      <c r="C161" s="99" t="s">
        <v>116</v>
      </c>
      <c r="D161" s="98">
        <v>41257</v>
      </c>
      <c r="E161" s="98">
        <v>41257</v>
      </c>
    </row>
    <row r="162" spans="1:5">
      <c r="A162" s="97" t="s">
        <v>517</v>
      </c>
      <c r="B162" s="97" t="s">
        <v>81</v>
      </c>
      <c r="C162" s="99" t="s">
        <v>116</v>
      </c>
      <c r="D162" s="98">
        <v>40956</v>
      </c>
      <c r="E162" s="98">
        <v>40956</v>
      </c>
    </row>
    <row r="163" spans="1:5">
      <c r="A163" s="97" t="s">
        <v>518</v>
      </c>
      <c r="B163" s="97" t="s">
        <v>81</v>
      </c>
      <c r="C163" s="99" t="s">
        <v>116</v>
      </c>
      <c r="D163" s="98">
        <v>41076</v>
      </c>
      <c r="E163" s="98">
        <v>41076</v>
      </c>
    </row>
    <row r="164" spans="1:5">
      <c r="A164" s="97" t="s">
        <v>519</v>
      </c>
      <c r="B164" s="97" t="s">
        <v>81</v>
      </c>
      <c r="C164" s="99" t="s">
        <v>116</v>
      </c>
      <c r="D164" s="98">
        <v>41255</v>
      </c>
      <c r="E164" s="98">
        <v>41255</v>
      </c>
    </row>
    <row r="165" spans="1:5">
      <c r="A165" s="97" t="s">
        <v>520</v>
      </c>
      <c r="B165" s="97" t="s">
        <v>82</v>
      </c>
      <c r="C165" s="99" t="s">
        <v>116</v>
      </c>
      <c r="D165" s="98">
        <v>40956</v>
      </c>
      <c r="E165" s="98">
        <v>40956</v>
      </c>
    </row>
    <row r="166" spans="1:5">
      <c r="A166" s="97" t="s">
        <v>521</v>
      </c>
      <c r="B166" s="97" t="s">
        <v>82</v>
      </c>
      <c r="C166" s="99" t="s">
        <v>116</v>
      </c>
      <c r="D166" s="98">
        <v>41076</v>
      </c>
      <c r="E166" s="98">
        <v>41076</v>
      </c>
    </row>
    <row r="167" spans="1:5">
      <c r="A167" s="97" t="s">
        <v>522</v>
      </c>
      <c r="B167" s="97" t="s">
        <v>82</v>
      </c>
      <c r="C167" s="99" t="s">
        <v>116</v>
      </c>
      <c r="D167" s="98">
        <v>41255</v>
      </c>
      <c r="E167" s="98">
        <v>41255</v>
      </c>
    </row>
    <row r="168" spans="1:5">
      <c r="A168" s="97" t="s">
        <v>523</v>
      </c>
      <c r="B168" s="97" t="s">
        <v>117</v>
      </c>
      <c r="C168" s="99" t="s">
        <v>70</v>
      </c>
      <c r="D168" s="98">
        <v>40909</v>
      </c>
      <c r="E168" s="98">
        <v>41274</v>
      </c>
    </row>
    <row r="169" spans="1:5">
      <c r="A169" s="97" t="s">
        <v>524</v>
      </c>
      <c r="B169" s="97" t="s">
        <v>83</v>
      </c>
      <c r="C169" s="99" t="s">
        <v>116</v>
      </c>
      <c r="D169" s="98">
        <v>40909</v>
      </c>
      <c r="E169" s="98">
        <v>41274</v>
      </c>
    </row>
    <row r="170" spans="1:5">
      <c r="A170" s="97" t="s">
        <v>525</v>
      </c>
      <c r="B170" s="97" t="s">
        <v>118</v>
      </c>
      <c r="C170" s="99" t="s">
        <v>70</v>
      </c>
      <c r="D170" s="98">
        <v>40909</v>
      </c>
      <c r="E170" s="98">
        <v>41274</v>
      </c>
    </row>
    <row r="171" spans="1:5">
      <c r="A171" s="97" t="s">
        <v>526</v>
      </c>
      <c r="B171" s="97" t="s">
        <v>527</v>
      </c>
      <c r="C171" s="99" t="s">
        <v>70</v>
      </c>
      <c r="D171" s="98">
        <v>41121</v>
      </c>
      <c r="E171" s="98">
        <v>41121</v>
      </c>
    </row>
    <row r="172" spans="1:5">
      <c r="A172" s="97" t="s">
        <v>528</v>
      </c>
      <c r="B172" s="97" t="s">
        <v>529</v>
      </c>
      <c r="C172" s="99" t="s">
        <v>530</v>
      </c>
      <c r="D172" s="98">
        <v>41038</v>
      </c>
      <c r="E172" s="98">
        <v>41042</v>
      </c>
    </row>
    <row r="173" spans="1:5">
      <c r="A173" s="97" t="s">
        <v>531</v>
      </c>
      <c r="B173" s="97" t="s">
        <v>532</v>
      </c>
      <c r="C173" s="99" t="s">
        <v>533</v>
      </c>
      <c r="D173" s="98">
        <v>40940</v>
      </c>
      <c r="E173" s="98">
        <v>40944</v>
      </c>
    </row>
    <row r="174" spans="1:5">
      <c r="A174" s="97" t="s">
        <v>534</v>
      </c>
      <c r="B174" s="97" t="s">
        <v>535</v>
      </c>
      <c r="C174" s="99" t="s">
        <v>536</v>
      </c>
      <c r="D174" s="98">
        <v>41074</v>
      </c>
      <c r="E174" s="98">
        <v>41076</v>
      </c>
    </row>
    <row r="175" spans="1:5">
      <c r="A175" s="97" t="s">
        <v>537</v>
      </c>
      <c r="B175" s="97" t="s">
        <v>538</v>
      </c>
      <c r="C175" s="99" t="s">
        <v>539</v>
      </c>
      <c r="D175" s="98">
        <v>41129</v>
      </c>
      <c r="E175" s="98">
        <v>41131</v>
      </c>
    </row>
    <row r="176" spans="1:5">
      <c r="A176" s="97" t="s">
        <v>540</v>
      </c>
      <c r="B176" s="97" t="s">
        <v>541</v>
      </c>
      <c r="C176" s="99" t="s">
        <v>542</v>
      </c>
      <c r="D176" s="98">
        <v>41156</v>
      </c>
      <c r="E176" s="98">
        <v>41160</v>
      </c>
    </row>
    <row r="177" spans="1:5">
      <c r="A177" s="97" t="s">
        <v>543</v>
      </c>
      <c r="B177" s="97" t="s">
        <v>544</v>
      </c>
      <c r="C177" s="99" t="s">
        <v>545</v>
      </c>
      <c r="D177" s="98">
        <v>41040</v>
      </c>
      <c r="E177" s="98">
        <v>41042</v>
      </c>
    </row>
    <row r="178" spans="1:5">
      <c r="A178" s="97" t="s">
        <v>546</v>
      </c>
      <c r="B178" s="97" t="s">
        <v>547</v>
      </c>
      <c r="C178" s="99" t="s">
        <v>548</v>
      </c>
      <c r="D178" s="98">
        <v>40985</v>
      </c>
      <c r="E178" s="98">
        <v>40986</v>
      </c>
    </row>
    <row r="179" spans="1:5">
      <c r="A179" s="97" t="s">
        <v>549</v>
      </c>
      <c r="B179" s="97" t="s">
        <v>550</v>
      </c>
      <c r="C179" s="99" t="s">
        <v>551</v>
      </c>
      <c r="D179" s="98">
        <v>41188</v>
      </c>
      <c r="E179" s="98">
        <v>41189</v>
      </c>
    </row>
    <row r="180" spans="1:5">
      <c r="A180" s="97" t="s">
        <v>552</v>
      </c>
      <c r="B180" s="97" t="s">
        <v>553</v>
      </c>
      <c r="C180" s="99" t="s">
        <v>554</v>
      </c>
      <c r="D180" s="98">
        <v>41171</v>
      </c>
      <c r="E180" s="98">
        <v>41173</v>
      </c>
    </row>
    <row r="181" spans="1:5">
      <c r="A181" s="97" t="s">
        <v>555</v>
      </c>
      <c r="B181" s="97" t="s">
        <v>556</v>
      </c>
      <c r="C181" s="99" t="s">
        <v>557</v>
      </c>
      <c r="D181" s="98">
        <v>40948</v>
      </c>
      <c r="E181" s="98">
        <v>40951</v>
      </c>
    </row>
    <row r="182" spans="1:5">
      <c r="A182" s="97" t="s">
        <v>558</v>
      </c>
      <c r="B182" s="97" t="s">
        <v>559</v>
      </c>
      <c r="C182" s="99" t="s">
        <v>536</v>
      </c>
      <c r="D182" s="98">
        <v>41074</v>
      </c>
      <c r="E182" s="98">
        <v>41076</v>
      </c>
    </row>
    <row r="183" spans="1:5">
      <c r="A183" s="97" t="s">
        <v>560</v>
      </c>
      <c r="B183" s="97" t="s">
        <v>561</v>
      </c>
      <c r="C183" s="99" t="s">
        <v>70</v>
      </c>
      <c r="D183" s="98">
        <v>41156</v>
      </c>
      <c r="E183" s="98">
        <v>41160</v>
      </c>
    </row>
    <row r="184" spans="1:5">
      <c r="A184" s="97" t="s">
        <v>562</v>
      </c>
      <c r="B184" s="97" t="s">
        <v>563</v>
      </c>
      <c r="C184" s="99" t="s">
        <v>70</v>
      </c>
      <c r="D184" s="98">
        <v>40909</v>
      </c>
      <c r="E184" s="98">
        <v>40909</v>
      </c>
    </row>
    <row r="185" spans="1:5">
      <c r="C185" s="99"/>
      <c r="D185" s="98"/>
      <c r="E185" s="96"/>
    </row>
  </sheetData>
  <sheetProtection password="D86B" sheet="1" objects="1" scenarios="1"/>
  <phoneticPr fontId="0" type="noConversion"/>
  <pageMargins left="0.75" right="0.75" top="1" bottom="1" header="0" footer="0"/>
  <pageSetup paperSize="9" scale="3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I20" sqref="I20"/>
    </sheetView>
  </sheetViews>
  <sheetFormatPr baseColWidth="10" defaultRowHeight="12.75"/>
  <sheetData/>
  <sheetProtection password="D86B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44D7F54-3F89-4747-8E86-6DF8FD225AD9}"/>
</file>

<file path=customXml/itemProps2.xml><?xml version="1.0" encoding="utf-8"?>
<ds:datastoreItem xmlns:ds="http://schemas.openxmlformats.org/officeDocument/2006/customXml" ds:itemID="{A60EEB38-D2C7-4768-BAD2-3BAE312EFEDE}"/>
</file>

<file path=customXml/itemProps3.xml><?xml version="1.0" encoding="utf-8"?>
<ds:datastoreItem xmlns:ds="http://schemas.openxmlformats.org/officeDocument/2006/customXml" ds:itemID="{6E5EB9B9-B6DB-42A2-BD7E-029653CFD2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TRANSFERENCIA</vt:lpstr>
      <vt:lpstr>DIARIO</vt:lpstr>
      <vt:lpstr>RETRIB. DIRECTIVOS Y OTROS</vt:lpstr>
      <vt:lpstr>LIQUIDACION</vt:lpstr>
      <vt:lpstr>CALCULOS</vt:lpstr>
      <vt:lpstr>ACTUACIONES</vt:lpstr>
      <vt:lpstr>INSTRUCCIONES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LIQUIDACIONES INDIVIDUALES</dc:title>
  <dc:creator>JAVIER OLIVA</dc:creator>
  <cp:lastModifiedBy>JAVIER OLIVA</cp:lastModifiedBy>
  <cp:lastPrinted>2011-12-19T08:51:05Z</cp:lastPrinted>
  <dcterms:created xsi:type="dcterms:W3CDTF">2000-02-28T15:23:16Z</dcterms:created>
  <dcterms:modified xsi:type="dcterms:W3CDTF">2011-12-19T09:02:31Z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